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0490" windowHeight="7755" activeTab="3"/>
  </bookViews>
  <sheets>
    <sheet name="Planilha Orçamentária " sheetId="1" r:id="rId1"/>
    <sheet name="Memória de Cálculo " sheetId="2" r:id="rId2"/>
    <sheet name="Composições" sheetId="3" r:id="rId3"/>
    <sheet name="Cronograma" sheetId="4" r:id="rId4"/>
  </sheets>
  <externalReferences>
    <externalReference r:id="rId5"/>
  </externalReferences>
  <definedNames>
    <definedName name="_xlnm._FilterDatabase" localSheetId="1" hidden="1">'Memória de Cálculo '!$A$8:$M$119</definedName>
    <definedName name="_xlnm.Print_Area" localSheetId="1">'Memória de Cálculo '!$A$1:$M$290</definedName>
    <definedName name="JR_PAGE_ANCHOR_0_1" localSheetId="2">Composições!$A$1</definedName>
    <definedName name="JR_PAGE_ANCHOR_0_1" localSheetId="1">#REF!</definedName>
    <definedName name="JR_PAGE_ANCHOR_0_1">'Planilha Orçamentária '!$A$11</definedName>
    <definedName name="_xlnm.Print_Titles" localSheetId="1">'Memória de Cálculo '!$1:$8</definedName>
    <definedName name="_xlnm.Print_Titles" localSheetId="0">'Planilha Orçamentária '!$1:$13</definedName>
    <definedName name="Z_170D0BFD_F7B2_4A9E_95C1_60F44F962CA3_.wvu.FilterData" localSheetId="1" hidden="1">'Memória de Cálculo '!$A$8:$M$119</definedName>
    <definedName name="Z_234B682C_EB60_43FC_9CC9_BE49287E8FC7_.wvu.FilterData" localSheetId="1" hidden="1">'Memória de Cálculo '!$A$8:$M$119</definedName>
    <definedName name="Z_376CD9BD_6BDE_4B89_86BA_0464B0CC2723_.wvu.FilterData" localSheetId="1" hidden="1">'Memória de Cálculo '!$A$8:$M$119</definedName>
    <definedName name="Z_6472E7F2_2392_4EED_BB3A_17BC84F39786_.wvu.FilterData" localSheetId="1" hidden="1">'Memória de Cálculo '!$A$8:$M$119</definedName>
    <definedName name="Z_6472E7F2_2392_4EED_BB3A_17BC84F39786_.wvu.PrintArea" localSheetId="1" hidden="1">'Memória de Cálculo '!$A$1:$M$119</definedName>
    <definedName name="Z_6472E7F2_2392_4EED_BB3A_17BC84F39786_.wvu.PrintTitles" localSheetId="1" hidden="1">'Memória de Cálculo '!$1:$8</definedName>
    <definedName name="Z_6A4C136C_3E4A_4109_A626_6AC5D698FF2C_.wvu.FilterData" localSheetId="1" hidden="1">'Memória de Cálculo '!$A$8:$M$119</definedName>
    <definedName name="Z_BE922D0B_0570_424E_80FE_F4D22DFC5F8B_.wvu.FilterData" localSheetId="1" hidden="1">'Memória de Cálculo '!$A$8:$M$119</definedName>
    <definedName name="Z_CD788474_F5C0_4181_88ED_2A1FE025ED14_.wvu.FilterData" localSheetId="1" hidden="1">'Memória de Cálculo '!$A$8:$M$119</definedName>
    <definedName name="Z_D307152C_3184_4438_BF02_D4A7C401F4E9_.wvu.FilterData" localSheetId="1" hidden="1">'Memória de Cálculo '!$A$8:$M$119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4" l="1"/>
  <c r="C25" i="4" s="1"/>
  <c r="D24" i="4"/>
  <c r="L24" i="4" s="1"/>
  <c r="D23" i="4"/>
  <c r="P23" i="4" s="1"/>
  <c r="D22" i="4"/>
  <c r="P22" i="4" s="1"/>
  <c r="D21" i="4"/>
  <c r="P21" i="4" s="1"/>
  <c r="D20" i="4"/>
  <c r="C20" i="4" s="1"/>
  <c r="D19" i="4"/>
  <c r="C19" i="4" s="1"/>
  <c r="D18" i="4"/>
  <c r="L18" i="4" s="1"/>
  <c r="D17" i="4"/>
  <c r="C17" i="4" s="1"/>
  <c r="D16" i="4"/>
  <c r="C16" i="4" s="1"/>
  <c r="D15" i="4"/>
  <c r="N15" i="4" s="1"/>
  <c r="D14" i="4"/>
  <c r="N14" i="4" s="1"/>
  <c r="B25" i="4"/>
  <c r="B24" i="4"/>
  <c r="B23" i="4"/>
  <c r="B22" i="4"/>
  <c r="B21" i="4"/>
  <c r="B20" i="4"/>
  <c r="B19" i="4"/>
  <c r="B18" i="4"/>
  <c r="B17" i="4"/>
  <c r="B16" i="4"/>
  <c r="B15" i="4"/>
  <c r="B14" i="4"/>
  <c r="R9" i="4"/>
  <c r="R25" i="4"/>
  <c r="H25" i="4"/>
  <c r="R24" i="4"/>
  <c r="R23" i="4"/>
  <c r="R22" i="4"/>
  <c r="R21" i="4"/>
  <c r="R20" i="4"/>
  <c r="L20" i="4"/>
  <c r="R19" i="4"/>
  <c r="L19" i="4"/>
  <c r="R18" i="4"/>
  <c r="R17" i="4"/>
  <c r="R16" i="4"/>
  <c r="R15" i="4"/>
  <c r="R14" i="4"/>
  <c r="J14" i="4" l="1"/>
  <c r="L16" i="4"/>
  <c r="F20" i="4"/>
  <c r="L17" i="4"/>
  <c r="L25" i="4"/>
  <c r="C14" i="4"/>
  <c r="C18" i="4"/>
  <c r="C21" i="4"/>
  <c r="C24" i="4"/>
  <c r="C22" i="4"/>
  <c r="C23" i="4"/>
  <c r="C15" i="4"/>
  <c r="F24" i="4"/>
  <c r="H18" i="4"/>
  <c r="N20" i="4"/>
  <c r="J15" i="4"/>
  <c r="N18" i="4"/>
  <c r="H20" i="4"/>
  <c r="N25" i="4"/>
  <c r="P15" i="4"/>
  <c r="H14" i="4"/>
  <c r="H24" i="4"/>
  <c r="F25" i="4"/>
  <c r="F19" i="4"/>
  <c r="J21" i="4"/>
  <c r="P14" i="4"/>
  <c r="N16" i="4"/>
  <c r="F17" i="4"/>
  <c r="H19" i="4"/>
  <c r="J22" i="4"/>
  <c r="N24" i="4"/>
  <c r="P25" i="4"/>
  <c r="P19" i="4"/>
  <c r="F16" i="4"/>
  <c r="H15" i="4"/>
  <c r="N17" i="4"/>
  <c r="F18" i="4"/>
  <c r="N19" i="4"/>
  <c r="P20" i="4"/>
  <c r="J23" i="4"/>
  <c r="P24" i="4"/>
  <c r="L15" i="4"/>
  <c r="H16" i="4"/>
  <c r="P16" i="4"/>
  <c r="L23" i="4"/>
  <c r="D27" i="4"/>
  <c r="L14" i="4"/>
  <c r="H17" i="4"/>
  <c r="P17" i="4"/>
  <c r="P18" i="4"/>
  <c r="Q18" i="4" s="1"/>
  <c r="L21" i="4"/>
  <c r="L22" i="4"/>
  <c r="F14" i="4"/>
  <c r="F15" i="4"/>
  <c r="J16" i="4"/>
  <c r="J17" i="4"/>
  <c r="J18" i="4"/>
  <c r="J19" i="4"/>
  <c r="J20" i="4"/>
  <c r="F21" i="4"/>
  <c r="N21" i="4"/>
  <c r="F22" i="4"/>
  <c r="N22" i="4"/>
  <c r="F23" i="4"/>
  <c r="N23" i="4"/>
  <c r="J24" i="4"/>
  <c r="J25" i="4"/>
  <c r="H21" i="4"/>
  <c r="H22" i="4"/>
  <c r="H23" i="4"/>
  <c r="Q24" i="4" l="1"/>
  <c r="Q15" i="4"/>
  <c r="Q25" i="4"/>
  <c r="Q19" i="4"/>
  <c r="Q16" i="4"/>
  <c r="C26" i="4"/>
  <c r="J27" i="4"/>
  <c r="J26" i="4" s="1"/>
  <c r="N27" i="4"/>
  <c r="N26" i="4" s="1"/>
  <c r="Q20" i="4"/>
  <c r="P27" i="4"/>
  <c r="P26" i="4" s="1"/>
  <c r="Q21" i="4"/>
  <c r="F27" i="4"/>
  <c r="Q14" i="4"/>
  <c r="Q17" i="4"/>
  <c r="H27" i="4"/>
  <c r="Q23" i="4"/>
  <c r="Q22" i="4"/>
  <c r="L27" i="4"/>
  <c r="H26" i="4" l="1"/>
  <c r="F26" i="4"/>
  <c r="F29" i="4"/>
  <c r="F28" i="4" s="1"/>
  <c r="L26" i="4"/>
  <c r="H28" i="4" l="1"/>
  <c r="J28" i="4" s="1"/>
  <c r="L28" i="4" s="1"/>
  <c r="N28" i="4" s="1"/>
  <c r="P28" i="4" s="1"/>
  <c r="H29" i="4"/>
  <c r="J29" i="4" s="1"/>
  <c r="L29" i="4" s="1"/>
  <c r="N29" i="4" s="1"/>
  <c r="P29" i="4" s="1"/>
  <c r="H15" i="1" l="1"/>
  <c r="H16" i="1" l="1"/>
  <c r="I16" i="1" s="1"/>
  <c r="H18" i="1"/>
  <c r="I18" i="1" s="1"/>
  <c r="H19" i="1"/>
  <c r="I19" i="1" s="1"/>
  <c r="H20" i="1"/>
  <c r="I20" i="1" s="1"/>
  <c r="H21" i="1"/>
  <c r="I21" i="1" s="1"/>
  <c r="H23" i="1"/>
  <c r="I23" i="1" s="1"/>
  <c r="H24" i="1"/>
  <c r="I24" i="1" s="1"/>
  <c r="H25" i="1"/>
  <c r="I25" i="1" s="1"/>
  <c r="H26" i="1"/>
  <c r="I26" i="1" s="1"/>
  <c r="H28" i="1"/>
  <c r="I28" i="1" s="1"/>
  <c r="I27" i="1" s="1"/>
  <c r="H30" i="1"/>
  <c r="I30" i="1" s="1"/>
  <c r="H31" i="1"/>
  <c r="I31" i="1" s="1"/>
  <c r="H32" i="1"/>
  <c r="I32" i="1" s="1"/>
  <c r="H33" i="1"/>
  <c r="I33" i="1" s="1"/>
  <c r="H35" i="1"/>
  <c r="I35" i="1" s="1"/>
  <c r="H36" i="1"/>
  <c r="I36" i="1" s="1"/>
  <c r="H37" i="1"/>
  <c r="I37" i="1" s="1"/>
  <c r="H39" i="1"/>
  <c r="I39" i="1" s="1"/>
  <c r="H40" i="1"/>
  <c r="I40" i="1" s="1"/>
  <c r="H41" i="1"/>
  <c r="I41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100" i="1"/>
  <c r="I100" i="1" s="1"/>
  <c r="H101" i="1"/>
  <c r="I101" i="1" s="1"/>
  <c r="H102" i="1"/>
  <c r="I102" i="1" s="1"/>
  <c r="I15" i="1"/>
  <c r="I38" i="1" l="1"/>
  <c r="I17" i="1"/>
  <c r="I29" i="1"/>
  <c r="I99" i="1"/>
  <c r="I22" i="1"/>
  <c r="I56" i="1"/>
  <c r="I34" i="1"/>
  <c r="I73" i="1"/>
  <c r="I62" i="1"/>
  <c r="I42" i="1"/>
  <c r="I14" i="1"/>
  <c r="I103" i="1" l="1"/>
  <c r="G289" i="2"/>
  <c r="B282" i="2"/>
  <c r="G280" i="2"/>
  <c r="G279" i="2"/>
  <c r="G278" i="2"/>
  <c r="G277" i="2"/>
  <c r="G276" i="2"/>
  <c r="G275" i="2"/>
  <c r="G274" i="2"/>
  <c r="B273" i="2"/>
  <c r="G271" i="2"/>
  <c r="B266" i="2"/>
  <c r="G264" i="2"/>
  <c r="B258" i="2"/>
  <c r="G256" i="2"/>
  <c r="B250" i="2"/>
  <c r="B249" i="2"/>
  <c r="G248" i="2"/>
  <c r="B246" i="2"/>
  <c r="G244" i="2"/>
  <c r="B231" i="2"/>
  <c r="G230" i="2"/>
  <c r="B220" i="2"/>
  <c r="G219" i="2"/>
  <c r="B203" i="2"/>
  <c r="G201" i="2"/>
  <c r="B188" i="2"/>
  <c r="G186" i="2"/>
  <c r="B174" i="2"/>
  <c r="B173" i="2"/>
  <c r="G172" i="2"/>
  <c r="B170" i="2"/>
  <c r="G169" i="2"/>
  <c r="B166" i="2"/>
  <c r="G164" i="2"/>
  <c r="G163" i="2"/>
  <c r="G162" i="2"/>
  <c r="G161" i="2"/>
  <c r="G160" i="2"/>
  <c r="C159" i="2"/>
  <c r="G159" i="2" s="1"/>
  <c r="G158" i="2"/>
  <c r="G157" i="2"/>
  <c r="G156" i="2"/>
  <c r="G155" i="2"/>
  <c r="G154" i="2"/>
  <c r="C153" i="2"/>
  <c r="G153" i="2" s="1"/>
  <c r="B152" i="2"/>
  <c r="B151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B136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B121" i="2"/>
  <c r="G118" i="2"/>
  <c r="G117" i="2"/>
  <c r="G116" i="2"/>
  <c r="G115" i="2"/>
  <c r="G114" i="2"/>
  <c r="G113" i="2"/>
  <c r="G112" i="2"/>
  <c r="G111" i="2"/>
  <c r="G110" i="2"/>
  <c r="B109" i="2"/>
  <c r="B108" i="2"/>
  <c r="G105" i="2"/>
  <c r="G104" i="2"/>
  <c r="G103" i="2"/>
  <c r="C102" i="2"/>
  <c r="G102" i="2" s="1"/>
  <c r="C101" i="2"/>
  <c r="G101" i="2" s="1"/>
  <c r="C100" i="2"/>
  <c r="G100" i="2" s="1"/>
  <c r="B99" i="2"/>
  <c r="B96" i="2"/>
  <c r="B93" i="2"/>
  <c r="B92" i="2"/>
  <c r="G91" i="2"/>
  <c r="B88" i="2"/>
  <c r="G87" i="2"/>
  <c r="B84" i="2"/>
  <c r="G81" i="2"/>
  <c r="G83" i="2" s="1"/>
  <c r="B80" i="2"/>
  <c r="G79" i="2"/>
  <c r="B76" i="2"/>
  <c r="B75" i="2"/>
  <c r="C73" i="2"/>
  <c r="G73" i="2" s="1"/>
  <c r="C72" i="2"/>
  <c r="G72" i="2" s="1"/>
  <c r="C71" i="2"/>
  <c r="G71" i="2" s="1"/>
  <c r="C70" i="2"/>
  <c r="G70" i="2" s="1"/>
  <c r="G69" i="2"/>
  <c r="C68" i="2"/>
  <c r="G68" i="2" s="1"/>
  <c r="C67" i="2"/>
  <c r="G67" i="2" s="1"/>
  <c r="C66" i="2"/>
  <c r="G66" i="2" s="1"/>
  <c r="C65" i="2"/>
  <c r="G65" i="2" s="1"/>
  <c r="C64" i="2"/>
  <c r="G64" i="2" s="1"/>
  <c r="C63" i="2"/>
  <c r="G63" i="2" s="1"/>
  <c r="B62" i="2"/>
  <c r="B61" i="2"/>
  <c r="G60" i="2"/>
  <c r="B57" i="2"/>
  <c r="G56" i="2"/>
  <c r="B53" i="2"/>
  <c r="G52" i="2"/>
  <c r="B49" i="2"/>
  <c r="G48" i="2"/>
  <c r="B45" i="2"/>
  <c r="B44" i="2"/>
  <c r="G43" i="2"/>
  <c r="B40" i="2"/>
  <c r="G39" i="2"/>
  <c r="B36" i="2"/>
  <c r="G33" i="2"/>
  <c r="G35" i="2" s="1"/>
  <c r="B32" i="2"/>
  <c r="G29" i="2"/>
  <c r="G31" i="2" s="1"/>
  <c r="B28" i="2"/>
  <c r="B27" i="2"/>
  <c r="G26" i="2"/>
  <c r="B22" i="2"/>
  <c r="H20" i="2"/>
  <c r="B20" i="2"/>
  <c r="H19" i="2"/>
  <c r="B19" i="2"/>
  <c r="H18" i="2"/>
  <c r="B18" i="2"/>
  <c r="H17" i="2"/>
  <c r="B17" i="2"/>
  <c r="H16" i="2"/>
  <c r="B16" i="2"/>
  <c r="H15" i="2"/>
  <c r="B15" i="2"/>
  <c r="H14" i="2"/>
  <c r="H13" i="2"/>
  <c r="H12" i="2"/>
  <c r="H11" i="2"/>
  <c r="B11" i="2"/>
  <c r="B10" i="2"/>
  <c r="B9" i="2"/>
  <c r="H21" i="2" l="1"/>
  <c r="G165" i="2"/>
  <c r="G119" i="2"/>
  <c r="G150" i="2"/>
  <c r="G135" i="2"/>
  <c r="G281" i="2"/>
  <c r="G74" i="2"/>
  <c r="G94" i="2" s="1"/>
  <c r="G97" i="2" s="1"/>
  <c r="G106" i="2"/>
</calcChain>
</file>

<file path=xl/sharedStrings.xml><?xml version="1.0" encoding="utf-8"?>
<sst xmlns="http://schemas.openxmlformats.org/spreadsheetml/2006/main" count="804" uniqueCount="436">
  <si>
    <r>
      <rPr>
        <b/>
        <sz val="8"/>
        <rFont val="Arial"/>
      </rPr>
      <t xml:space="preserve">
</t>
    </r>
  </si>
  <si>
    <r>
      <rPr>
        <b/>
        <sz val="7"/>
        <rFont val="Arial"/>
      </rPr>
      <t>ITEM</t>
    </r>
  </si>
  <si>
    <r>
      <rPr>
        <b/>
        <sz val="7"/>
        <rFont val="Arial"/>
      </rPr>
      <t>CÓDIGO</t>
    </r>
  </si>
  <si>
    <r>
      <rPr>
        <b/>
        <sz val="7"/>
        <rFont val="Arial"/>
      </rPr>
      <t>DESCRIÇÃO</t>
    </r>
  </si>
  <si>
    <r>
      <rPr>
        <b/>
        <sz val="7"/>
        <rFont val="Arial"/>
      </rPr>
      <t>FONTE</t>
    </r>
  </si>
  <si>
    <r>
      <rPr>
        <b/>
        <sz val="7"/>
        <rFont val="Arial"/>
      </rPr>
      <t>UND</t>
    </r>
  </si>
  <si>
    <r>
      <rPr>
        <b/>
        <sz val="7"/>
        <rFont val="Arial"/>
      </rPr>
      <t>QUANTIDADE</t>
    </r>
  </si>
  <si>
    <r>
      <rPr>
        <b/>
        <sz val="7"/>
        <rFont val="Arial"/>
      </rPr>
      <t>PREÇO
TOTAL R$</t>
    </r>
  </si>
  <si>
    <r>
      <rPr>
        <b/>
        <sz val="7"/>
        <rFont val="Arial"/>
      </rPr>
      <t>1</t>
    </r>
  </si>
  <si>
    <r>
      <rPr>
        <b/>
        <sz val="7"/>
        <rFont val="Arial"/>
      </rPr>
      <t>SERVIÇOS PRELIMINARES</t>
    </r>
  </si>
  <si>
    <r>
      <rPr>
        <sz val="7"/>
        <rFont val="Arial"/>
      </rPr>
      <t>1.1</t>
    </r>
  </si>
  <si>
    <r>
      <rPr>
        <sz val="7"/>
        <rFont val="Arial"/>
      </rPr>
      <t>S00006</t>
    </r>
  </si>
  <si>
    <r>
      <rPr>
        <sz val="7"/>
        <rFont val="Arial"/>
      </rPr>
      <t>Demolição de alvenaria de bloco cerâmico e=0,09m - revestida</t>
    </r>
  </si>
  <si>
    <r>
      <rPr>
        <sz val="7"/>
        <rFont val="Arial"/>
      </rPr>
      <t>ORSE</t>
    </r>
  </si>
  <si>
    <r>
      <rPr>
        <sz val="7"/>
        <rFont val="Arial"/>
      </rPr>
      <t>m3</t>
    </r>
  </si>
  <si>
    <r>
      <rPr>
        <sz val="7"/>
        <rFont val="Arial"/>
      </rPr>
      <t>1.2</t>
    </r>
  </si>
  <si>
    <r>
      <rPr>
        <sz val="7"/>
        <rFont val="Arial"/>
      </rPr>
      <t>S03240</t>
    </r>
  </si>
  <si>
    <r>
      <rPr>
        <sz val="7"/>
        <rFont val="Arial"/>
      </rPr>
      <t>Demolição de piso de alta resistência</t>
    </r>
  </si>
  <si>
    <r>
      <rPr>
        <sz val="7"/>
        <rFont val="Arial"/>
      </rPr>
      <t>m2</t>
    </r>
  </si>
  <si>
    <r>
      <rPr>
        <b/>
        <sz val="7"/>
        <rFont val="Arial"/>
      </rPr>
      <t>2</t>
    </r>
  </si>
  <si>
    <r>
      <rPr>
        <b/>
        <sz val="7"/>
        <rFont val="Arial"/>
      </rPr>
      <t>INFRAESTRUTURA</t>
    </r>
  </si>
  <si>
    <r>
      <rPr>
        <sz val="7"/>
        <rFont val="Arial"/>
      </rPr>
      <t>2.1</t>
    </r>
  </si>
  <si>
    <r>
      <rPr>
        <sz val="7"/>
        <rFont val="Arial"/>
      </rPr>
      <t>93358</t>
    </r>
  </si>
  <si>
    <r>
      <rPr>
        <sz val="7"/>
        <rFont val="Arial"/>
      </rPr>
      <t>ESCAVAÇÃO MANUAL DE VALA COM PROFUNDIDADE MENOR OU IGUAL A 1,30 M. AF_03/2016</t>
    </r>
  </si>
  <si>
    <r>
      <rPr>
        <sz val="7"/>
        <rFont val="Arial"/>
      </rPr>
      <t>SINAPI</t>
    </r>
  </si>
  <si>
    <r>
      <rPr>
        <sz val="7"/>
        <rFont val="Arial"/>
      </rPr>
      <t>M3</t>
    </r>
  </si>
  <si>
    <r>
      <rPr>
        <sz val="7"/>
        <rFont val="Arial"/>
      </rPr>
      <t>2.2</t>
    </r>
  </si>
  <si>
    <r>
      <rPr>
        <sz val="7"/>
        <rFont val="Arial"/>
      </rPr>
      <t>95474</t>
    </r>
  </si>
  <si>
    <r>
      <rPr>
        <sz val="7"/>
        <rFont val="Arial"/>
      </rPr>
      <t>ALVENARIA DE EMBASAMENTO EM TIJOLOS CERAMICOS MACICOS 5X10X20CM, ASSENTADO COM ARGAMASSA TRACO 1:2:8 (CIMENTO, CAL E AREIA)</t>
    </r>
  </si>
  <si>
    <r>
      <rPr>
        <sz val="7"/>
        <rFont val="Arial"/>
      </rPr>
      <t>2.3</t>
    </r>
  </si>
  <si>
    <r>
      <rPr>
        <sz val="7"/>
        <rFont val="Arial"/>
      </rPr>
      <t>95952</t>
    </r>
  </si>
  <si>
    <r>
      <rPr>
        <sz val="7"/>
        <rFont val="Arial"/>
      </rPr>
      <t>(COMPOSIÇÃO REPRESENTATIVA) EXECUÇÃO DE ESTRUTURAS DE CONCRETO ARMADO CONVENCIONAL, PARA EDIFICAÇÃO HABITACIONAL MULTIFAMILIAR (PRÉDIO), FCK = 25 MPA. AF_01/2017</t>
    </r>
  </si>
  <si>
    <r>
      <rPr>
        <sz val="7"/>
        <rFont val="Arial"/>
      </rPr>
      <t>2.4</t>
    </r>
  </si>
  <si>
    <r>
      <rPr>
        <sz val="7"/>
        <rFont val="Arial"/>
      </rPr>
      <t>93205</t>
    </r>
  </si>
  <si>
    <r>
      <rPr>
        <sz val="7"/>
        <rFont val="Arial"/>
      </rPr>
      <t>CINTA DE AMARRAÇÃO DE ALVENARIA MOLDADA IN LOCO COM UTILIZAÇÃO DE BLOCOS CANALETA. AF_03/2016</t>
    </r>
  </si>
  <si>
    <r>
      <rPr>
        <sz val="7"/>
        <rFont val="Arial"/>
      </rPr>
      <t>M</t>
    </r>
  </si>
  <si>
    <r>
      <rPr>
        <b/>
        <sz val="7"/>
        <rFont val="Arial"/>
      </rPr>
      <t>3</t>
    </r>
  </si>
  <si>
    <r>
      <rPr>
        <b/>
        <sz val="7"/>
        <rFont val="Arial"/>
      </rPr>
      <t>SUPRAESTRUTURA</t>
    </r>
  </si>
  <si>
    <r>
      <rPr>
        <sz val="7"/>
        <rFont val="Arial"/>
      </rPr>
      <t>3.1</t>
    </r>
  </si>
  <si>
    <r>
      <rPr>
        <sz val="7"/>
        <rFont val="Arial"/>
      </rPr>
      <t>3.2</t>
    </r>
  </si>
  <si>
    <r>
      <rPr>
        <sz val="7"/>
        <rFont val="Arial"/>
      </rPr>
      <t>3.3</t>
    </r>
  </si>
  <si>
    <r>
      <rPr>
        <sz val="7"/>
        <rFont val="Arial"/>
      </rPr>
      <t>93186</t>
    </r>
  </si>
  <si>
    <r>
      <rPr>
        <sz val="7"/>
        <rFont val="Arial"/>
      </rPr>
      <t>VERGA MOLDADA IN LOCO EM CONCRETO PARA JANELAS COM ATÉ 1,5 M DE VÃO. AF_03/2016</t>
    </r>
  </si>
  <si>
    <r>
      <rPr>
        <sz val="7"/>
        <rFont val="Arial"/>
      </rPr>
      <t>3.4</t>
    </r>
  </si>
  <si>
    <r>
      <rPr>
        <sz val="7"/>
        <rFont val="Arial"/>
      </rPr>
      <t>93188</t>
    </r>
  </si>
  <si>
    <r>
      <rPr>
        <sz val="7"/>
        <rFont val="Arial"/>
      </rPr>
      <t>VERGA MOLDADA IN LOCO EM CONCRETO PARA PORTAS COM ATÉ 1,5 M DE VÃO. AF_03/2016</t>
    </r>
  </si>
  <si>
    <r>
      <rPr>
        <b/>
        <sz val="7"/>
        <rFont val="Arial"/>
      </rPr>
      <t>4</t>
    </r>
  </si>
  <si>
    <r>
      <rPr>
        <b/>
        <sz val="7"/>
        <rFont val="Arial"/>
      </rPr>
      <t>PAREDES E PAINÉIS</t>
    </r>
  </si>
  <si>
    <r>
      <rPr>
        <sz val="7"/>
        <rFont val="Arial"/>
      </rPr>
      <t>4.1</t>
    </r>
  </si>
  <si>
    <r>
      <rPr>
        <sz val="7"/>
        <rFont val="Arial"/>
      </rPr>
      <t>S00151</t>
    </r>
  </si>
  <si>
    <r>
      <rPr>
        <sz val="7"/>
        <rFont val="Arial"/>
      </rPr>
      <t>Alvenaria bloco cerâmico vedação, 9x19x24cm, e=9cm, com argamassa t5 - 1:2:8 (cimento/cal/areia), junta=2cm</t>
    </r>
  </si>
  <si>
    <r>
      <rPr>
        <b/>
        <sz val="7"/>
        <rFont val="Arial"/>
      </rPr>
      <t>5</t>
    </r>
  </si>
  <si>
    <r>
      <rPr>
        <b/>
        <sz val="7"/>
        <rFont val="Arial"/>
      </rPr>
      <t>COBERTURA</t>
    </r>
  </si>
  <si>
    <r>
      <rPr>
        <sz val="7"/>
        <rFont val="Arial"/>
      </rPr>
      <t>5.1</t>
    </r>
  </si>
  <si>
    <r>
      <rPr>
        <sz val="7"/>
        <rFont val="Arial"/>
      </rPr>
      <t>S00199</t>
    </r>
  </si>
  <si>
    <r>
      <rPr>
        <sz val="7"/>
        <rFont val="Arial"/>
      </rPr>
      <t>Madeiramento em massaranduba/madeira de lei, peça serrada p/ telha fibrocimento 4mm tipo Vogatex da Eternit ou similar</t>
    </r>
  </si>
  <si>
    <r>
      <rPr>
        <sz val="7"/>
        <rFont val="Arial"/>
      </rPr>
      <t>5.2</t>
    </r>
  </si>
  <si>
    <r>
      <rPr>
        <sz val="7"/>
        <rFont val="Arial"/>
      </rPr>
      <t>S00234</t>
    </r>
  </si>
  <si>
    <r>
      <rPr>
        <sz val="7"/>
        <rFont val="Arial"/>
      </rPr>
      <t>Telhamento com telha de fibrocimento ondulada esp = 4mm</t>
    </r>
  </si>
  <si>
    <r>
      <rPr>
        <sz val="7"/>
        <rFont val="Arial"/>
      </rPr>
      <t>5.3</t>
    </r>
  </si>
  <si>
    <r>
      <rPr>
        <sz val="7"/>
        <rFont val="Arial"/>
      </rPr>
      <t>S00304</t>
    </r>
  </si>
  <si>
    <r>
      <rPr>
        <sz val="7"/>
        <rFont val="Arial"/>
      </rPr>
      <t>Rufo de concreto armado fck=20mpa l=30cm e h=5cm</t>
    </r>
  </si>
  <si>
    <r>
      <rPr>
        <sz val="7"/>
        <rFont val="Arial"/>
      </rPr>
      <t>m</t>
    </r>
  </si>
  <si>
    <r>
      <rPr>
        <sz val="7"/>
        <rFont val="Arial"/>
      </rPr>
      <t>5.4</t>
    </r>
  </si>
  <si>
    <r>
      <rPr>
        <sz val="7"/>
        <rFont val="Arial"/>
      </rPr>
      <t>S09965</t>
    </r>
  </si>
  <si>
    <r>
      <rPr>
        <sz val="7"/>
        <rFont val="Arial"/>
      </rPr>
      <t>Calha em chapa de aço galvanizado nº 24, desenvolvimento 40 cm (fundo=12 cm, laterais=12 cm, bordas=2 cm)</t>
    </r>
  </si>
  <si>
    <r>
      <rPr>
        <b/>
        <sz val="7"/>
        <rFont val="Arial"/>
      </rPr>
      <t>6</t>
    </r>
  </si>
  <si>
    <r>
      <rPr>
        <b/>
        <sz val="7"/>
        <rFont val="Arial"/>
      </rPr>
      <t>REVESTIMENTO</t>
    </r>
  </si>
  <si>
    <r>
      <rPr>
        <sz val="7"/>
        <rFont val="Arial"/>
      </rPr>
      <t>6.1</t>
    </r>
  </si>
  <si>
    <r>
      <rPr>
        <sz val="7"/>
        <rFont val="Arial"/>
      </rPr>
      <t>87904</t>
    </r>
  </si>
  <si>
    <r>
      <rPr>
        <sz val="7"/>
        <rFont val="Arial"/>
      </rPr>
      <t>CHAPISCO APLICADO EM ALVENARIA (COM PRESENÇA DE VÃOS) E ESTRUTURAS DE CONCRETO DE FACHADA, COM COLHER DE PEDREIRO. ARGAMASSA TRAÇO 1:3 COM PREPARO MANUAL. AF_06/2014</t>
    </r>
  </si>
  <si>
    <r>
      <rPr>
        <sz val="7"/>
        <rFont val="Arial"/>
      </rPr>
      <t>M2</t>
    </r>
  </si>
  <si>
    <r>
      <rPr>
        <sz val="7"/>
        <rFont val="Arial"/>
      </rPr>
      <t>6.2</t>
    </r>
  </si>
  <si>
    <r>
      <rPr>
        <sz val="7"/>
        <rFont val="Arial"/>
      </rPr>
      <t>89173</t>
    </r>
  </si>
  <si>
    <r>
      <rPr>
        <sz val="7"/>
        <rFont val="Arial"/>
      </rPr>
      <t>(COMPOSIÇÃO REPRESENTATIVA) DO SERVIÇO DE EMBOÇO/MASSA ÚNICA, APLICADO MANUALMENTE, TRAÇO 1:2:8, EM BETONEIRA DE 400L, PAREDES INTERNAS, COM EXECUÇÃO DE TALISCAS, EDIFICAÇÃO HABITACIONAL UNIFAMILIAR (CASAS) E EDIFICAÇÃO PÚBLICA PADRÃO. AF_12/2014</t>
    </r>
  </si>
  <si>
    <r>
      <rPr>
        <sz val="7"/>
        <rFont val="Arial"/>
      </rPr>
      <t>6.3</t>
    </r>
  </si>
  <si>
    <r>
      <rPr>
        <sz val="7"/>
        <rFont val="Arial"/>
      </rPr>
      <t>89045</t>
    </r>
  </si>
  <si>
    <r>
      <rPr>
        <sz val="7"/>
        <rFont val="Arial"/>
      </rPr>
      <t>(COMPOSIÇÃO REPRESENTATIVA) DO SERVIÇO DE REVESTIMENTO CERÂMICO PARA AMBIENTES DE ÁREAS MOLHADAS, MEIA PAREDE OU PAREDE INTEIRA, COM PLACAS TIPO GRÊS OU SEMI-GRÊS, DIMENSÕES 20X20 CM, PARA EDIFICAÇÃO HABITACIONAL MULTIFAMILIAR (PRÉDIO). AF_11/2014</t>
    </r>
  </si>
  <si>
    <r>
      <rPr>
        <b/>
        <sz val="7"/>
        <rFont val="Arial"/>
      </rPr>
      <t>7</t>
    </r>
  </si>
  <si>
    <r>
      <rPr>
        <b/>
        <sz val="7"/>
        <rFont val="Arial"/>
      </rPr>
      <t>PISOS</t>
    </r>
  </si>
  <si>
    <r>
      <rPr>
        <sz val="7"/>
        <rFont val="Arial"/>
      </rPr>
      <t>7.1</t>
    </r>
  </si>
  <si>
    <r>
      <rPr>
        <sz val="7"/>
        <rFont val="Arial"/>
      </rPr>
      <t>89046</t>
    </r>
  </si>
  <si>
    <r>
      <rPr>
        <sz val="7"/>
        <rFont val="Arial"/>
      </rPr>
      <t>(COMPOSIÇÃO REPRESENTATIVA) DO SERVIÇO DE REVESTIMENTO CERÂMICO PARA PISO COM PLACAS TIPO GRÉS DE DIMENSÕES 35X35 CM, PARA EDIFICAÇÃO HABITACIONAL MULTIFAMILIAR (PRÉDIO). AF_11/2014</t>
    </r>
  </si>
  <si>
    <r>
      <rPr>
        <sz val="7"/>
        <rFont val="Arial"/>
      </rPr>
      <t>7.2</t>
    </r>
  </si>
  <si>
    <r>
      <rPr>
        <sz val="7"/>
        <rFont val="Arial"/>
      </rPr>
      <t>87684</t>
    </r>
  </si>
  <si>
    <r>
      <rPr>
        <sz val="7"/>
        <rFont val="Arial"/>
      </rPr>
      <t>CONTRAPISO EM ARGAMASSA PRONTA, PREPARO MANUAL, APLICADO EM ÁREAS SECAS SOBRE LAJE, NÃO ADERIDO, ESPESSURA 4CM. AF_06/2014</t>
    </r>
  </si>
  <si>
    <r>
      <rPr>
        <sz val="7"/>
        <rFont val="Arial"/>
      </rPr>
      <t>7.3</t>
    </r>
  </si>
  <si>
    <r>
      <rPr>
        <sz val="7"/>
        <rFont val="Arial"/>
      </rPr>
      <t>84191</t>
    </r>
  </si>
  <si>
    <r>
      <rPr>
        <sz val="7"/>
        <rFont val="Arial"/>
      </rPr>
      <t>PISO EM GRANILITE, MARMORITE OU GRANITINA ESPESSURA 8 MM, INCLUSO JUNTAS DE DILATACAO PLASTICAS</t>
    </r>
  </si>
  <si>
    <r>
      <rPr>
        <b/>
        <sz val="7"/>
        <rFont val="Arial"/>
      </rPr>
      <t>8</t>
    </r>
  </si>
  <si>
    <r>
      <rPr>
        <b/>
        <sz val="7"/>
        <rFont val="Arial"/>
      </rPr>
      <t>ESQUADRIAS E ABERTURAS</t>
    </r>
  </si>
  <si>
    <r>
      <rPr>
        <sz val="7"/>
        <rFont val="Arial"/>
      </rPr>
      <t>8.1</t>
    </r>
  </si>
  <si>
    <r>
      <rPr>
        <sz val="7"/>
        <rFont val="Arial"/>
      </rPr>
      <t>94575</t>
    </r>
  </si>
  <si>
    <r>
      <rPr>
        <sz val="7"/>
        <rFont val="Arial"/>
      </rPr>
      <t>JANELA DE ALUMÍNIO MAXIM-AR, FIXAÇÃO COM PARAFUSO, VEDAÇÃO COM ESPUMA EXPANSIVA PU, COM VIDROS, PADRONIZADA. AF_07/2016</t>
    </r>
  </si>
  <si>
    <r>
      <rPr>
        <sz val="7"/>
        <rFont val="Arial"/>
      </rPr>
      <t>8.2</t>
    </r>
  </si>
  <si>
    <r>
      <rPr>
        <sz val="7"/>
        <rFont val="Arial"/>
      </rPr>
      <t>8.3</t>
    </r>
  </si>
  <si>
    <r>
      <rPr>
        <sz val="7"/>
        <rFont val="Arial"/>
      </rPr>
      <t>91307</t>
    </r>
  </si>
  <si>
    <r>
      <rPr>
        <sz val="7"/>
        <rFont val="Arial"/>
      </rPr>
      <t>FECHADURA DE EMBUTIR PARA PORTAS INTERNAS, COMPLETA, ACABAMENTO PADRÃO POPULAR, COM EXECUÇÃO DE FURO - FORNECIMENTO E INSTALAÇÃO. AF_08/2015</t>
    </r>
  </si>
  <si>
    <r>
      <rPr>
        <sz val="7"/>
        <rFont val="Arial"/>
      </rPr>
      <t>UN</t>
    </r>
  </si>
  <si>
    <r>
      <rPr>
        <sz val="7"/>
        <rFont val="Arial"/>
      </rPr>
      <t>8.4</t>
    </r>
  </si>
  <si>
    <r>
      <rPr>
        <sz val="7"/>
        <rFont val="Arial"/>
      </rPr>
      <t>S03539</t>
    </r>
  </si>
  <si>
    <r>
      <rPr>
        <sz val="7"/>
        <rFont val="Arial"/>
      </rPr>
      <t>Porta em madeira de lei, almofadada, 0.70 x 2.10 m, inclusive batentes e ferragens</t>
    </r>
  </si>
  <si>
    <r>
      <rPr>
        <sz val="7"/>
        <rFont val="Arial"/>
      </rPr>
      <t>un</t>
    </r>
  </si>
  <si>
    <r>
      <rPr>
        <sz val="7"/>
        <rFont val="Arial"/>
      </rPr>
      <t>8.5</t>
    </r>
  </si>
  <si>
    <r>
      <rPr>
        <sz val="7"/>
        <rFont val="Arial"/>
      </rPr>
      <t>S03540</t>
    </r>
  </si>
  <si>
    <r>
      <rPr>
        <sz val="7"/>
        <rFont val="Arial"/>
      </rPr>
      <t>Porta em madeira de lei, almofadada, 0.80 x 2.10 m, inclusive batentes e ferragens</t>
    </r>
  </si>
  <si>
    <r>
      <rPr>
        <sz val="7"/>
        <rFont val="Arial"/>
      </rPr>
      <t>8.6</t>
    </r>
  </si>
  <si>
    <r>
      <rPr>
        <sz val="7"/>
        <rFont val="Arial"/>
      </rPr>
      <t>S03541</t>
    </r>
  </si>
  <si>
    <r>
      <rPr>
        <sz val="7"/>
        <rFont val="Arial"/>
      </rPr>
      <t>Porta em madeira de lei, almofadada, 0.90 x 2.10 m, inclusive batentes e ferragens</t>
    </r>
  </si>
  <si>
    <r>
      <rPr>
        <sz val="7"/>
        <rFont val="Arial"/>
      </rPr>
      <t>8.7</t>
    </r>
  </si>
  <si>
    <r>
      <rPr>
        <sz val="7"/>
        <rFont val="Arial"/>
      </rPr>
      <t>S03625</t>
    </r>
  </si>
  <si>
    <r>
      <rPr>
        <sz val="7"/>
        <rFont val="Arial"/>
      </rPr>
      <t>Porta em madeira compensada (canela), lisa, semi-ôca, (0.60 x 1,60 a 1.80m) , revestida c/fórmica, inclusive batentes e ferragens (livre/ocupado)</t>
    </r>
  </si>
  <si>
    <r>
      <rPr>
        <sz val="7"/>
        <rFont val="Arial"/>
      </rPr>
      <t>8.8</t>
    </r>
  </si>
  <si>
    <r>
      <rPr>
        <sz val="7"/>
        <rFont val="Arial"/>
      </rPr>
      <t>73838/001</t>
    </r>
  </si>
  <si>
    <r>
      <rPr>
        <sz val="7"/>
        <rFont val="Arial"/>
      </rPr>
      <t>PORTA DE VIDRO TEMPERADO, 0,9X2,10M, ESPESSURA 10MM, INCLUSIVE ACESSORIOS</t>
    </r>
  </si>
  <si>
    <r>
      <rPr>
        <sz val="7"/>
        <rFont val="Arial"/>
      </rPr>
      <t>8.9</t>
    </r>
  </si>
  <si>
    <r>
      <rPr>
        <sz val="7"/>
        <rFont val="Arial"/>
      </rPr>
      <t>73933/004</t>
    </r>
  </si>
  <si>
    <r>
      <rPr>
        <sz val="7"/>
        <rFont val="Arial"/>
      </rPr>
      <t>PORTA DE FERRO DE ABRIR TIPO BARRA CHATA, COM REQUADRO E GUARNICAO COMPLETA</t>
    </r>
  </si>
  <si>
    <r>
      <rPr>
        <sz val="7"/>
        <rFont val="Arial"/>
      </rPr>
      <t>8.10</t>
    </r>
  </si>
  <si>
    <r>
      <rPr>
        <sz val="7"/>
        <rFont val="Arial"/>
      </rPr>
      <t>94582</t>
    </r>
  </si>
  <si>
    <r>
      <rPr>
        <sz val="7"/>
        <rFont val="Arial"/>
      </rPr>
      <t>JANELA DE ALUMÍNIO DE CORRER, 2 FOLHAS, FIXAÇÃO COM ARGAMASSA, COM VIDROS, PADRONIZADA. AF_07/2016</t>
    </r>
  </si>
  <si>
    <r>
      <rPr>
        <sz val="7"/>
        <rFont val="Arial"/>
      </rPr>
      <t>8.11</t>
    </r>
  </si>
  <si>
    <r>
      <rPr>
        <sz val="7"/>
        <rFont val="Arial"/>
      </rPr>
      <t>94585</t>
    </r>
  </si>
  <si>
    <r>
      <rPr>
        <sz val="7"/>
        <rFont val="Arial"/>
      </rPr>
      <t>JANELA DE ALUMÍNIO DE CORRER, 4 FOLHAS, FIXAÇÃO COM ARGAMASSA, COM VIDROS, PADRONIZADA. AF_07/2016</t>
    </r>
  </si>
  <si>
    <r>
      <rPr>
        <sz val="7"/>
        <rFont val="Arial"/>
      </rPr>
      <t>8.12</t>
    </r>
  </si>
  <si>
    <r>
      <rPr>
        <sz val="7"/>
        <rFont val="Arial"/>
      </rPr>
      <t>COMP-967542</t>
    </r>
  </si>
  <si>
    <r>
      <rPr>
        <sz val="7"/>
        <rFont val="Arial"/>
      </rPr>
      <t>PORTA DE VIDRO 0,80X2,10M 01 FOLHA</t>
    </r>
  </si>
  <si>
    <r>
      <rPr>
        <sz val="7"/>
        <rFont val="Arial"/>
      </rPr>
      <t>PROPRIA</t>
    </r>
  </si>
  <si>
    <r>
      <rPr>
        <sz val="7"/>
        <rFont val="Arial"/>
      </rPr>
      <t>UND</t>
    </r>
  </si>
  <si>
    <r>
      <rPr>
        <sz val="7"/>
        <rFont val="Arial"/>
      </rPr>
      <t>8.13</t>
    </r>
  </si>
  <si>
    <r>
      <rPr>
        <sz val="7"/>
        <rFont val="Arial"/>
      </rPr>
      <t>COMP-951878</t>
    </r>
  </si>
  <si>
    <r>
      <rPr>
        <sz val="7"/>
        <rFont val="Arial"/>
      </rPr>
      <t>PORTA DE VIDRO 1,60X2,10M 02 FOLHAS</t>
    </r>
  </si>
  <si>
    <r>
      <rPr>
        <b/>
        <sz val="7"/>
        <rFont val="Arial"/>
      </rPr>
      <t>9</t>
    </r>
  </si>
  <si>
    <r>
      <rPr>
        <b/>
        <sz val="7"/>
        <rFont val="Arial"/>
      </rPr>
      <t>PINTURA</t>
    </r>
  </si>
  <si>
    <r>
      <rPr>
        <sz val="7"/>
        <rFont val="Arial"/>
      </rPr>
      <t>9.1</t>
    </r>
  </si>
  <si>
    <r>
      <rPr>
        <sz val="7"/>
        <rFont val="Arial"/>
      </rPr>
      <t>88489</t>
    </r>
  </si>
  <si>
    <r>
      <rPr>
        <sz val="7"/>
        <rFont val="Arial"/>
      </rPr>
      <t>APLICAÇÃO MANUAL DE PINTURA COM TINTA LÁTEX ACRÍLICA EM PAREDES, DUAS DEMÃOS. AF_06/2014</t>
    </r>
  </si>
  <si>
    <r>
      <rPr>
        <sz val="7"/>
        <rFont val="Arial"/>
      </rPr>
      <t>9.2</t>
    </r>
  </si>
  <si>
    <r>
      <rPr>
        <sz val="7"/>
        <rFont val="Arial"/>
      </rPr>
      <t>S02279</t>
    </r>
  </si>
  <si>
    <r>
      <rPr>
        <sz val="7"/>
        <rFont val="Arial"/>
      </rPr>
      <t>Emassamento de superfície, com aplicação de 01 demão de massa acrílica, lixamento e retoques - Rev 03</t>
    </r>
  </si>
  <si>
    <r>
      <rPr>
        <sz val="7"/>
        <rFont val="Arial"/>
      </rPr>
      <t>9.3</t>
    </r>
  </si>
  <si>
    <r>
      <rPr>
        <sz val="7"/>
        <rFont val="Arial"/>
      </rPr>
      <t>74065/003</t>
    </r>
  </si>
  <si>
    <r>
      <rPr>
        <sz val="7"/>
        <rFont val="Arial"/>
      </rPr>
      <t>PINTURA ESMALTE BRILHANTE PARA MADEIRA, DUAS DEMAOS, SOBRE FUNDO NIVELADOR BRANCO</t>
    </r>
  </si>
  <si>
    <r>
      <rPr>
        <sz val="7"/>
        <rFont val="Arial"/>
      </rPr>
      <t>9.4</t>
    </r>
  </si>
  <si>
    <r>
      <rPr>
        <sz val="7"/>
        <rFont val="Arial"/>
      </rPr>
      <t>95468</t>
    </r>
  </si>
  <si>
    <r>
      <rPr>
        <sz val="7"/>
        <rFont val="Arial"/>
      </rPr>
      <t>PINTURA ESMALTE BRILHANTE (2 DEMAOS) SOBRE SUPERFICIE METALICA, INCLUSIVE PROTECAO COM ZARCAO (1 DEMAO)</t>
    </r>
  </si>
  <si>
    <r>
      <rPr>
        <sz val="7"/>
        <rFont val="Arial"/>
      </rPr>
      <t>9.5</t>
    </r>
  </si>
  <si>
    <r>
      <rPr>
        <sz val="7"/>
        <rFont val="Arial"/>
      </rPr>
      <t>88486</t>
    </r>
  </si>
  <si>
    <r>
      <rPr>
        <sz val="7"/>
        <rFont val="Arial"/>
      </rPr>
      <t>APLICAÇÃO MANUAL DE PINTURA COM TINTA LÁTEX PVA EM TETO, DUAS DEMÃOS. AF_06/2014</t>
    </r>
  </si>
  <si>
    <r>
      <rPr>
        <b/>
        <sz val="7"/>
        <rFont val="Arial"/>
      </rPr>
      <t>10</t>
    </r>
  </si>
  <si>
    <r>
      <rPr>
        <b/>
        <sz val="7"/>
        <rFont val="Arial"/>
      </rPr>
      <t>INSTALAÇÕES ELÉTRICAS</t>
    </r>
  </si>
  <si>
    <r>
      <rPr>
        <sz val="7"/>
        <rFont val="Arial"/>
      </rPr>
      <t>10.1</t>
    </r>
  </si>
  <si>
    <r>
      <rPr>
        <sz val="7"/>
        <rFont val="Arial"/>
      </rPr>
      <t>S00642</t>
    </r>
  </si>
  <si>
    <r>
      <rPr>
        <sz val="7"/>
        <rFont val="Arial"/>
      </rPr>
      <t>Ponto de luz em teto ou parede, com eletroduto pvc rígido embutido Ø 3/4"</t>
    </r>
  </si>
  <si>
    <r>
      <rPr>
        <sz val="7"/>
        <rFont val="Arial"/>
      </rPr>
      <t>10.2</t>
    </r>
  </si>
  <si>
    <r>
      <rPr>
        <sz val="7"/>
        <rFont val="Arial"/>
      </rPr>
      <t>S12231</t>
    </r>
  </si>
  <si>
    <r>
      <rPr>
        <sz val="7"/>
        <rFont val="Arial"/>
      </rPr>
      <t>Quadro de distribuição de embutir, em chapa de aço, para até 48 disjuntores, com barramento, padrão DIN, exclusive disjuntores</t>
    </r>
  </si>
  <si>
    <r>
      <rPr>
        <sz val="7"/>
        <rFont val="Arial"/>
      </rPr>
      <t>10.3</t>
    </r>
  </si>
  <si>
    <r>
      <rPr>
        <sz val="7"/>
        <rFont val="Arial"/>
      </rPr>
      <t>S03981</t>
    </r>
  </si>
  <si>
    <r>
      <rPr>
        <sz val="7"/>
        <rFont val="Arial"/>
      </rPr>
      <t>Caixa de medição indireta em alumínio - Fornecimento</t>
    </r>
  </si>
  <si>
    <r>
      <rPr>
        <sz val="7"/>
        <rFont val="Arial"/>
      </rPr>
      <t>Un</t>
    </r>
  </si>
  <si>
    <r>
      <rPr>
        <sz val="7"/>
        <rFont val="Arial"/>
      </rPr>
      <t>10.4</t>
    </r>
  </si>
  <si>
    <r>
      <rPr>
        <sz val="7"/>
        <rFont val="Arial"/>
      </rPr>
      <t>74130/001</t>
    </r>
  </si>
  <si>
    <r>
      <rPr>
        <sz val="7"/>
        <rFont val="Arial"/>
      </rPr>
      <t>DISJUNTOR TERMOMAGNETICO MONOPOLAR PADRAO NEMA (AMERICANO) 10 A 30A 240V, FORNECIMENTO E INSTALACAO</t>
    </r>
  </si>
  <si>
    <r>
      <rPr>
        <sz val="7"/>
        <rFont val="Arial"/>
      </rPr>
      <t>10.5</t>
    </r>
  </si>
  <si>
    <r>
      <rPr>
        <sz val="7"/>
        <rFont val="Arial"/>
      </rPr>
      <t>73953/009</t>
    </r>
  </si>
  <si>
    <r>
      <rPr>
        <sz val="7"/>
        <rFont val="Arial"/>
      </rPr>
      <t>LUMINARIA SOBREPOR TP CALHA C/REATOR PART CONVENC LAMP 1X20W E STARTERFIX EM LAJE OU FORRO - FORNECIMENTO E COLOCACAO</t>
    </r>
  </si>
  <si>
    <r>
      <rPr>
        <sz val="7"/>
        <rFont val="Arial"/>
      </rPr>
      <t>10.6</t>
    </r>
  </si>
  <si>
    <r>
      <rPr>
        <sz val="7"/>
        <rFont val="Arial"/>
      </rPr>
      <t>S03278</t>
    </r>
  </si>
  <si>
    <r>
      <rPr>
        <sz val="7"/>
        <rFont val="Arial"/>
      </rPr>
      <t>Ponto de interruptor 01 seção (1 s) embutido com eletroduto de pvc flexível sanfonado Ø 3/4"</t>
    </r>
  </si>
  <si>
    <r>
      <rPr>
        <sz val="7"/>
        <rFont val="Arial"/>
      </rPr>
      <t>pt</t>
    </r>
  </si>
  <si>
    <r>
      <rPr>
        <sz val="7"/>
        <rFont val="Arial"/>
      </rPr>
      <t>10.7</t>
    </r>
  </si>
  <si>
    <r>
      <rPr>
        <sz val="7"/>
        <rFont val="Arial"/>
      </rPr>
      <t>S09379</t>
    </r>
  </si>
  <si>
    <r>
      <rPr>
        <sz val="7"/>
        <rFont val="Arial"/>
      </rPr>
      <t>Haste cobreada copperweld p/aterramento d= 5/8" x 2,40m</t>
    </r>
  </si>
  <si>
    <r>
      <rPr>
        <sz val="7"/>
        <rFont val="Arial"/>
      </rPr>
      <t>10.8</t>
    </r>
  </si>
  <si>
    <r>
      <rPr>
        <sz val="7"/>
        <rFont val="Arial"/>
      </rPr>
      <t>S03293</t>
    </r>
  </si>
  <si>
    <r>
      <rPr>
        <sz val="7"/>
        <rFont val="Arial"/>
      </rPr>
      <t>Ponto de tomada 3p para ar condicionado até 3000 va, com eletroduto de ferro galvanizado aparente Ø 3/4", incluindo conjunto astop/30a, inclusive aterramento</t>
    </r>
  </si>
  <si>
    <r>
      <rPr>
        <sz val="7"/>
        <rFont val="Arial"/>
      </rPr>
      <t>10.9</t>
    </r>
  </si>
  <si>
    <r>
      <rPr>
        <sz val="7"/>
        <rFont val="Arial"/>
      </rPr>
      <t>S03298</t>
    </r>
  </si>
  <si>
    <r>
      <rPr>
        <sz val="7"/>
        <rFont val="Arial"/>
      </rPr>
      <t>Ponto de tomada 2p+t, ABNT, de embutir, 10 A, com eletroduto de pvc flexível sanfonado embutido Ø 3/4", fio rigido 2,5mm² (fio 12), inclusive placa em pvc e aterramento</t>
    </r>
  </si>
  <si>
    <r>
      <rPr>
        <sz val="7"/>
        <rFont val="Arial"/>
      </rPr>
      <t>10.10</t>
    </r>
  </si>
  <si>
    <r>
      <rPr>
        <sz val="7"/>
        <rFont val="Arial"/>
      </rPr>
      <t>S97606S</t>
    </r>
  </si>
  <si>
    <r>
      <rPr>
        <sz val="7"/>
        <rFont val="Arial"/>
      </rPr>
      <t>Luminária arandela tipo meia-lua, para 1 lâmpada de 15 w - fornecimento e instalação. af_11/2017</t>
    </r>
  </si>
  <si>
    <r>
      <rPr>
        <b/>
        <sz val="7"/>
        <rFont val="Arial"/>
      </rPr>
      <t>11</t>
    </r>
  </si>
  <si>
    <r>
      <rPr>
        <b/>
        <sz val="7"/>
        <rFont val="Arial"/>
      </rPr>
      <t>INSTALAÇÕES HIDROSSANITÁRIAS</t>
    </r>
  </si>
  <si>
    <r>
      <rPr>
        <sz val="7"/>
        <rFont val="Arial"/>
      </rPr>
      <t>11.1</t>
    </r>
  </si>
  <si>
    <r>
      <rPr>
        <sz val="7"/>
        <rFont val="Arial"/>
      </rPr>
      <t>S01353</t>
    </r>
  </si>
  <si>
    <r>
      <rPr>
        <sz val="7"/>
        <rFont val="Arial"/>
      </rPr>
      <t>Ponto de água fria embutido, c/material pvc rígido roscável Ø 3/4"</t>
    </r>
  </si>
  <si>
    <r>
      <rPr>
        <sz val="7"/>
        <rFont val="Arial"/>
      </rPr>
      <t>11.2</t>
    </r>
  </si>
  <si>
    <r>
      <rPr>
        <sz val="7"/>
        <rFont val="Arial"/>
      </rPr>
      <t>S01679</t>
    </r>
  </si>
  <si>
    <r>
      <rPr>
        <sz val="7"/>
        <rFont val="Arial"/>
      </rPr>
      <t>Ponto de esgoto com tubo de pvc rígido soldável de Ø 40 mm (lavatórios, mictórios, ralos sifonados, etc...)</t>
    </r>
  </si>
  <si>
    <r>
      <rPr>
        <sz val="7"/>
        <rFont val="Arial"/>
      </rPr>
      <t>11.3</t>
    </r>
  </si>
  <si>
    <r>
      <rPr>
        <sz val="7"/>
        <rFont val="Arial"/>
      </rPr>
      <t>S01678</t>
    </r>
  </si>
  <si>
    <r>
      <rPr>
        <sz val="7"/>
        <rFont val="Arial"/>
      </rPr>
      <t>Ponto de esgoto com tubo de pvc rígido soldável de Ø 50 mm (pias de cozinha, máquinas de lavar, etc...)</t>
    </r>
  </si>
  <si>
    <r>
      <rPr>
        <sz val="7"/>
        <rFont val="Arial"/>
      </rPr>
      <t>11.4</t>
    </r>
  </si>
  <si>
    <r>
      <rPr>
        <sz val="7"/>
        <rFont val="Arial"/>
      </rPr>
      <t>S01683</t>
    </r>
  </si>
  <si>
    <r>
      <rPr>
        <sz val="7"/>
        <rFont val="Arial"/>
      </rPr>
      <t>Ponto de esgoto com tubo de pvc rígido soldável de Ø 100 mm (vaso sanitário)</t>
    </r>
  </si>
  <si>
    <r>
      <rPr>
        <sz val="7"/>
        <rFont val="Arial"/>
      </rPr>
      <t>11.5</t>
    </r>
  </si>
  <si>
    <r>
      <rPr>
        <sz val="7"/>
        <rFont val="Arial"/>
      </rPr>
      <t>89709</t>
    </r>
  </si>
  <si>
    <r>
      <rPr>
        <sz val="7"/>
        <rFont val="Arial"/>
      </rPr>
      <t>RALO SIFONADO, PVC, DN 100 X 40 MM, JUNTA SOLDÁVEL, FORNECIDO E INSTALADO EM RAMAL DE DESCARGA OU EM RAMAL DE ESGOTO SANITÁRIO. AF_12/2014</t>
    </r>
  </si>
  <si>
    <r>
      <rPr>
        <sz val="7"/>
        <rFont val="Arial"/>
      </rPr>
      <t>11.6</t>
    </r>
  </si>
  <si>
    <r>
      <rPr>
        <sz val="7"/>
        <rFont val="Arial"/>
      </rPr>
      <t>89707</t>
    </r>
  </si>
  <si>
    <r>
      <rPr>
        <sz val="7"/>
        <rFont val="Arial"/>
      </rPr>
      <t>CAIXA SIFONADA, PVC, DN 100 X 100 X 50 MM, JUNTA ELÁSTICA, FORNECIDA E INSTALADA EM RAMAL DE DESCARGA OU EM RAMAL DE ESGOTO SANITÁRIO. AF_12/2014</t>
    </r>
  </si>
  <si>
    <r>
      <rPr>
        <sz val="7"/>
        <rFont val="Arial"/>
      </rPr>
      <t>11.7</t>
    </r>
  </si>
  <si>
    <r>
      <rPr>
        <sz val="7"/>
        <rFont val="Arial"/>
      </rPr>
      <t>86906</t>
    </r>
  </si>
  <si>
    <r>
      <rPr>
        <sz val="7"/>
        <rFont val="Arial"/>
      </rPr>
      <t>TORNEIRA CROMADA DE MESA, 1/2" OU 3/4", PARA LAVATÓRIO, PADRÃO POPULAR - FORNECIMENTO E INSTALAÇÃO. AF_12/2013</t>
    </r>
  </si>
  <si>
    <r>
      <rPr>
        <sz val="7"/>
        <rFont val="Arial"/>
      </rPr>
      <t>11.8</t>
    </r>
  </si>
  <si>
    <r>
      <rPr>
        <sz val="7"/>
        <rFont val="Arial"/>
      </rPr>
      <t>86882</t>
    </r>
  </si>
  <si>
    <r>
      <rPr>
        <sz val="7"/>
        <rFont val="Arial"/>
      </rPr>
      <t>SIFÃO DO TIPO GARRAFA/COPO EM PVC 1.1/4? X 1.1/2" - FORNECIMENTO E INSTALAÇÃO. AF_12/2013</t>
    </r>
  </si>
  <si>
    <r>
      <rPr>
        <sz val="7"/>
        <rFont val="Arial"/>
      </rPr>
      <t>11.9</t>
    </r>
  </si>
  <si>
    <r>
      <rPr>
        <sz val="7"/>
        <rFont val="Arial"/>
      </rPr>
      <t>89987</t>
    </r>
  </si>
  <si>
    <r>
      <rPr>
        <sz val="7"/>
        <rFont val="Arial"/>
      </rPr>
      <t>REGISTRO DE GAVETA BRUTO, LATÃO, ROSCÁVEL, 3/4", COM ACABAMENTO E CANOPLA CROMADOS. FORNECIDO E INSTALADO EM RAMAL DE ÁGUA. AF_12/2014</t>
    </r>
  </si>
  <si>
    <r>
      <rPr>
        <sz val="7"/>
        <rFont val="Arial"/>
      </rPr>
      <t>11.10</t>
    </r>
  </si>
  <si>
    <r>
      <rPr>
        <sz val="7"/>
        <rFont val="Arial"/>
      </rPr>
      <t>S04708</t>
    </r>
  </si>
  <si>
    <r>
      <rPr>
        <sz val="7"/>
        <rFont val="Arial"/>
      </rPr>
      <t>Vaso sanitario c/caixa de descarga acoplada, ELIZABETH ou similar, padrão popular, inclusive assento plastico Amanco ou similar, conjunto de fixação, anel de vedação e engate plástico</t>
    </r>
  </si>
  <si>
    <r>
      <rPr>
        <sz val="7"/>
        <rFont val="Arial"/>
      </rPr>
      <t>11.11</t>
    </r>
  </si>
  <si>
    <r>
      <rPr>
        <sz val="7"/>
        <rFont val="Arial"/>
      </rPr>
      <t>86874</t>
    </r>
  </si>
  <si>
    <r>
      <rPr>
        <sz val="7"/>
        <rFont val="Arial"/>
      </rPr>
      <t>TANQUE DE LOUÇA BRANCA SUSPENSO, 18L OU EQUIVALENTE - FORNECIMENTO E INSTALAÇÃO. AF_12/2013</t>
    </r>
  </si>
  <si>
    <r>
      <rPr>
        <sz val="7"/>
        <rFont val="Arial"/>
      </rPr>
      <t>11.12</t>
    </r>
  </si>
  <si>
    <r>
      <rPr>
        <sz val="7"/>
        <rFont val="Arial"/>
      </rPr>
      <t>S10759</t>
    </r>
  </si>
  <si>
    <r>
      <rPr>
        <sz val="7"/>
        <rFont val="Arial"/>
      </rPr>
      <t>Bancada em granito cinza andorinha, e=2cm</t>
    </r>
  </si>
  <si>
    <r>
      <rPr>
        <sz val="7"/>
        <rFont val="Arial"/>
      </rPr>
      <t>11.13</t>
    </r>
  </si>
  <si>
    <r>
      <rPr>
        <sz val="7"/>
        <rFont val="Arial"/>
      </rPr>
      <t>S02020</t>
    </r>
  </si>
  <si>
    <r>
      <rPr>
        <sz val="7"/>
        <rFont val="Arial"/>
      </rPr>
      <t>Cuba de aço inox 304, dimensões 35 x 40cm, para instalação em bancada, c/ válvula cromada (deca ref 1623), sifão cromado (deca ref c1680), torneira cromada (deca linha c40 ref 1159) e engate de plástico ou similares</t>
    </r>
  </si>
  <si>
    <r>
      <rPr>
        <sz val="7"/>
        <rFont val="Arial"/>
      </rPr>
      <t>11.14</t>
    </r>
  </si>
  <si>
    <r>
      <rPr>
        <sz val="7"/>
        <rFont val="Arial"/>
      </rPr>
      <t>S04429</t>
    </r>
  </si>
  <si>
    <r>
      <rPr>
        <sz val="7"/>
        <rFont val="Arial"/>
      </rPr>
      <t>Caixa de inspeção 0,30 x 0,30 x 0,40m</t>
    </r>
  </si>
  <si>
    <r>
      <rPr>
        <sz val="7"/>
        <rFont val="Arial"/>
      </rPr>
      <t>11.15</t>
    </r>
  </si>
  <si>
    <r>
      <rPr>
        <sz val="7"/>
        <rFont val="Arial"/>
      </rPr>
      <t>74234/001</t>
    </r>
  </si>
  <si>
    <r>
      <rPr>
        <sz val="7"/>
        <rFont val="Arial"/>
      </rPr>
      <t>MICTORIO SIFONADO DE LOUCA BRANCA COM PERTENCES, COM REGISTRO DE PRESSAO 1/2" COM CANOPLA CROMADA ACABAMENTO SIMPLES E CONJUNTO PARA FIXACAO - FORNECIMENTO E INSTALACAO</t>
    </r>
  </si>
  <si>
    <r>
      <rPr>
        <sz val="7"/>
        <rFont val="Arial"/>
      </rPr>
      <t>11.16</t>
    </r>
  </si>
  <si>
    <r>
      <rPr>
        <sz val="7"/>
        <rFont val="Arial"/>
      </rPr>
      <t>00036521</t>
    </r>
  </si>
  <si>
    <r>
      <rPr>
        <sz val="7"/>
        <rFont val="Arial"/>
      </rPr>
      <t>LAVATORIO DE CANTO LOUCA BRANCA SUSPENSO *40 X 30* CM</t>
    </r>
  </si>
  <si>
    <r>
      <rPr>
        <sz val="7"/>
        <rFont val="Arial"/>
      </rPr>
      <t>11.17</t>
    </r>
  </si>
  <si>
    <r>
      <rPr>
        <sz val="7"/>
        <rFont val="Arial"/>
      </rPr>
      <t>86938</t>
    </r>
  </si>
  <si>
    <r>
      <rPr>
        <sz val="7"/>
        <rFont val="Arial"/>
      </rPr>
      <t>CUBA DE EMBUTIR OVAL EM LOUÇA BRANCA, 35 X 50CM OU EQUIVALENTE, INCLUSO VÁLVULA E SIFÃO TIPO GARRAFA EM METAL CROMADO - FORNECIMENTO E INSTALAÇÃO. AF_12/2013</t>
    </r>
  </si>
  <si>
    <r>
      <rPr>
        <sz val="7"/>
        <rFont val="Arial"/>
      </rPr>
      <t>11.18</t>
    </r>
  </si>
  <si>
    <r>
      <rPr>
        <sz val="7"/>
        <rFont val="Arial"/>
      </rPr>
      <t>86914</t>
    </r>
  </si>
  <si>
    <r>
      <rPr>
        <sz val="7"/>
        <rFont val="Arial"/>
      </rPr>
      <t>TORNEIRA CROMADA 1/2" OU 3/4" PARA TANQUE, PADRÃO MÉDIO - FORNECIMENTO E INSTALAÇÃO. AF_12/2013</t>
    </r>
  </si>
  <si>
    <r>
      <rPr>
        <sz val="7"/>
        <rFont val="Arial"/>
      </rPr>
      <t>11.19</t>
    </r>
  </si>
  <si>
    <r>
      <rPr>
        <sz val="7"/>
        <rFont val="Arial"/>
      </rPr>
      <t>S01717</t>
    </r>
  </si>
  <si>
    <r>
      <rPr>
        <sz val="7"/>
        <rFont val="Arial"/>
      </rPr>
      <t>Fossa em alvenaria de tijolo maciço 5,00 x 2,50 x 1,40 m</t>
    </r>
  </si>
  <si>
    <r>
      <rPr>
        <sz val="7"/>
        <rFont val="Arial"/>
      </rPr>
      <t>11.20</t>
    </r>
  </si>
  <si>
    <r>
      <rPr>
        <sz val="7"/>
        <rFont val="Arial"/>
      </rPr>
      <t>S01732</t>
    </r>
  </si>
  <si>
    <r>
      <rPr>
        <sz val="7"/>
        <rFont val="Arial"/>
      </rPr>
      <t>Sumidouro paredes com blocos cerâmicos 6 furos e dimensões internas de 2,00 x 1,00 x 0,80 m</t>
    </r>
  </si>
  <si>
    <r>
      <rPr>
        <sz val="7"/>
        <rFont val="Arial"/>
      </rPr>
      <t>11.21</t>
    </r>
  </si>
  <si>
    <r>
      <rPr>
        <sz val="7"/>
        <rFont val="Arial"/>
      </rPr>
      <t>11.22</t>
    </r>
  </si>
  <si>
    <r>
      <rPr>
        <sz val="7"/>
        <rFont val="Arial"/>
      </rPr>
      <t>74166/001</t>
    </r>
  </si>
  <si>
    <r>
      <rPr>
        <sz val="7"/>
        <rFont val="Arial"/>
      </rPr>
      <t>CAIXA DE INSPEÇÃO EM CONCRETO PRÉ-MOLDADO DN 60CM COM TAMPA H= 60CM - FORNECIMENTO E INSTALACAO</t>
    </r>
  </si>
  <si>
    <r>
      <rPr>
        <sz val="7"/>
        <rFont val="Arial"/>
      </rPr>
      <t>11.23</t>
    </r>
  </si>
  <si>
    <r>
      <rPr>
        <sz val="7"/>
        <rFont val="Arial"/>
      </rPr>
      <t>S11334</t>
    </r>
  </si>
  <si>
    <r>
      <rPr>
        <sz val="7"/>
        <rFont val="Arial"/>
      </rPr>
      <t>Caixa de gordura 0.60 x 0.60 x 0.60m</t>
    </r>
  </si>
  <si>
    <r>
      <rPr>
        <sz val="7"/>
        <rFont val="Arial"/>
      </rPr>
      <t>11.24</t>
    </r>
  </si>
  <si>
    <r>
      <rPr>
        <sz val="7"/>
        <rFont val="Arial"/>
      </rPr>
      <t>S04280</t>
    </r>
  </si>
  <si>
    <r>
      <rPr>
        <sz val="7"/>
        <rFont val="Arial"/>
      </rPr>
      <t>Caixa sifonada em pvc,100x150x50mm, acabamento branco, c/grelha e porta grelha</t>
    </r>
  </si>
  <si>
    <r>
      <rPr>
        <sz val="7"/>
        <rFont val="Arial"/>
      </rPr>
      <t>11.25</t>
    </r>
  </si>
  <si>
    <r>
      <rPr>
        <sz val="7"/>
        <rFont val="Arial"/>
      </rPr>
      <t>S04807</t>
    </r>
  </si>
  <si>
    <r>
      <rPr>
        <sz val="7"/>
        <rFont val="Arial"/>
      </rPr>
      <t>Ducha cromada, DECA, linha duna 1984 C 61 ou similar</t>
    </r>
  </si>
  <si>
    <r>
      <rPr>
        <b/>
        <sz val="7"/>
        <rFont val="Arial"/>
      </rPr>
      <t>12</t>
    </r>
  </si>
  <si>
    <r>
      <rPr>
        <b/>
        <sz val="7"/>
        <rFont val="Arial"/>
      </rPr>
      <t>SERVIÇOS COMPLEMENTARES</t>
    </r>
  </si>
  <si>
    <r>
      <rPr>
        <sz val="7"/>
        <rFont val="Arial"/>
      </rPr>
      <t>12.1</t>
    </r>
  </si>
  <si>
    <r>
      <rPr>
        <sz val="7"/>
        <rFont val="Arial"/>
      </rPr>
      <t>S02450</t>
    </r>
  </si>
  <si>
    <r>
      <rPr>
        <sz val="7"/>
        <rFont val="Arial"/>
      </rPr>
      <t>Limpeza geral</t>
    </r>
  </si>
  <si>
    <r>
      <rPr>
        <sz val="7"/>
        <rFont val="Arial"/>
      </rPr>
      <t>12.2</t>
    </r>
  </si>
  <si>
    <r>
      <rPr>
        <sz val="7"/>
        <rFont val="Arial"/>
      </rPr>
      <t>S08492</t>
    </r>
  </si>
  <si>
    <r>
      <rPr>
        <sz val="7"/>
        <rFont val="Arial"/>
      </rPr>
      <t>Barra de apoio, reta, fixa, em aço inox, l=80cm, d=1 1/2", Jackwal ou similar</t>
    </r>
  </si>
  <si>
    <r>
      <rPr>
        <sz val="7"/>
        <rFont val="Arial"/>
      </rPr>
      <t>12.3</t>
    </r>
  </si>
  <si>
    <r>
      <rPr>
        <sz val="7"/>
        <rFont val="Arial"/>
      </rPr>
      <t>S01447</t>
    </r>
  </si>
  <si>
    <r>
      <rPr>
        <sz val="7"/>
        <rFont val="Arial"/>
      </rPr>
      <t>Caixa d´água em fibra de vidro - instalada, sem estrutura de suporte, cap. 500 litros</t>
    </r>
  </si>
  <si>
    <r>
      <rPr>
        <b/>
        <sz val="6"/>
        <rFont val="Arial"/>
      </rPr>
      <t>VALOR ORÇAMENTO:</t>
    </r>
  </si>
  <si>
    <t>Item</t>
  </si>
  <si>
    <t>Descrição</t>
  </si>
  <si>
    <t>Comp. (m)</t>
  </si>
  <si>
    <t>Largura (m)</t>
  </si>
  <si>
    <t>Espessura (m)</t>
  </si>
  <si>
    <t>Altura (m)</t>
  </si>
  <si>
    <t>Área (m2)</t>
  </si>
  <si>
    <t>Volume (m3)</t>
  </si>
  <si>
    <t>Peso (kg)</t>
  </si>
  <si>
    <t>Quantidade</t>
  </si>
  <si>
    <t>Descontos</t>
  </si>
  <si>
    <t>Adicionais</t>
  </si>
  <si>
    <t>Unidade</t>
  </si>
  <si>
    <t>1.1</t>
  </si>
  <si>
    <t>TOTAL</t>
  </si>
  <si>
    <t>m2</t>
  </si>
  <si>
    <t>1.2</t>
  </si>
  <si>
    <t>DML</t>
  </si>
  <si>
    <t>WC Funcionário</t>
  </si>
  <si>
    <t>PNE Mac./Fem.</t>
  </si>
  <si>
    <t>2.1</t>
  </si>
  <si>
    <t>Perímetro da parte nova</t>
  </si>
  <si>
    <t>2.2</t>
  </si>
  <si>
    <t>2.3</t>
  </si>
  <si>
    <t>Sapatas</t>
  </si>
  <si>
    <t>2.4</t>
  </si>
  <si>
    <t>3.1</t>
  </si>
  <si>
    <t>Pilares</t>
  </si>
  <si>
    <t>3.2</t>
  </si>
  <si>
    <t>3.3</t>
  </si>
  <si>
    <t>3.4</t>
  </si>
  <si>
    <t>4.1</t>
  </si>
  <si>
    <t>Cozinha</t>
  </si>
  <si>
    <t>WC. Feminino</t>
  </si>
  <si>
    <t>WC. Masculino</t>
  </si>
  <si>
    <t>Sala para AEE 03</t>
  </si>
  <si>
    <t>Refeitório</t>
  </si>
  <si>
    <t>Circulação</t>
  </si>
  <si>
    <t>Sala para AEE 01</t>
  </si>
  <si>
    <t>Sala de atendimento</t>
  </si>
  <si>
    <t>D.M.L</t>
  </si>
  <si>
    <t>WC. Funcionário</t>
  </si>
  <si>
    <t>5.1</t>
  </si>
  <si>
    <t>Parte nova</t>
  </si>
  <si>
    <t>5.2</t>
  </si>
  <si>
    <t>idem ao item 5.1</t>
  </si>
  <si>
    <t>5.3</t>
  </si>
  <si>
    <t>5.4</t>
  </si>
  <si>
    <t>6.1</t>
  </si>
  <si>
    <t>Área da alvenaria x2</t>
  </si>
  <si>
    <t>6.2</t>
  </si>
  <si>
    <t>6.3</t>
  </si>
  <si>
    <t>7.1</t>
  </si>
  <si>
    <t>PNE Masc./Fem.</t>
  </si>
  <si>
    <t>7.2</t>
  </si>
  <si>
    <t>PNE Masculino</t>
  </si>
  <si>
    <t>PNE Feminino</t>
  </si>
  <si>
    <t>7.3</t>
  </si>
  <si>
    <t>Sala para AEE 02</t>
  </si>
  <si>
    <t>Recepção/Espera</t>
  </si>
  <si>
    <t>Secretaria</t>
  </si>
  <si>
    <t>Diretoria</t>
  </si>
  <si>
    <t>Sala Professores</t>
  </si>
  <si>
    <t>Sala multiuso</t>
  </si>
  <si>
    <t>Sala atendimento</t>
  </si>
  <si>
    <t>Biblioteca</t>
  </si>
  <si>
    <t>9.1</t>
  </si>
  <si>
    <t>und</t>
  </si>
  <si>
    <t>9.2</t>
  </si>
  <si>
    <t>Paredes</t>
  </si>
  <si>
    <t>Teto</t>
  </si>
  <si>
    <t>9.5</t>
  </si>
  <si>
    <t>Área total do projeto</t>
  </si>
  <si>
    <t>10.1</t>
  </si>
  <si>
    <t>TETO</t>
  </si>
  <si>
    <t>Entrada</t>
  </si>
  <si>
    <t>Secretária</t>
  </si>
  <si>
    <t>PAREDE</t>
  </si>
  <si>
    <t>Fachada</t>
  </si>
  <si>
    <t>10.5</t>
  </si>
  <si>
    <t>WC Masc./Fem.</t>
  </si>
  <si>
    <t xml:space="preserve">Refeitório </t>
  </si>
  <si>
    <t>Sala professores</t>
  </si>
  <si>
    <t>pt</t>
  </si>
  <si>
    <t>10.6</t>
  </si>
  <si>
    <t>Sala de multiuso</t>
  </si>
  <si>
    <t>10.8</t>
  </si>
  <si>
    <t>Sala de professores</t>
  </si>
  <si>
    <t>10.9</t>
  </si>
  <si>
    <t>Sala dos professores</t>
  </si>
  <si>
    <t>10.10</t>
  </si>
  <si>
    <t>11.1</t>
  </si>
  <si>
    <t>11.2</t>
  </si>
  <si>
    <t>WC Masculino</t>
  </si>
  <si>
    <t>WC Feminino</t>
  </si>
  <si>
    <t>11.4</t>
  </si>
  <si>
    <t>11.12</t>
  </si>
  <si>
    <t>Recepção</t>
  </si>
  <si>
    <t>11.21</t>
  </si>
  <si>
    <r>
      <rPr>
        <b/>
        <sz val="7"/>
        <rFont val="Arial"/>
      </rPr>
      <t>VALOR COM BDI:</t>
    </r>
  </si>
  <si>
    <r>
      <rPr>
        <b/>
        <sz val="7"/>
        <rFont val="Arial"/>
      </rPr>
      <t>VALOR BDI:</t>
    </r>
  </si>
  <si>
    <r>
      <rPr>
        <b/>
        <sz val="7"/>
        <rFont val="Arial"/>
      </rPr>
      <t>VALOR ENCARGOS:</t>
    </r>
  </si>
  <si>
    <r>
      <rPr>
        <b/>
        <sz val="7"/>
        <rFont val="Arial"/>
      </rPr>
      <t>VALOR SEM ENCARGOS:</t>
    </r>
  </si>
  <si>
    <r>
      <rPr>
        <b/>
        <sz val="7"/>
        <rFont val="Arial"/>
      </rPr>
      <t>VALOR:</t>
    </r>
  </si>
  <si>
    <r>
      <rPr>
        <b/>
        <sz val="6"/>
        <rFont val="Calibri"/>
      </rPr>
      <t>TOTAL SERVICO:</t>
    </r>
  </si>
  <si>
    <r>
      <rPr>
        <sz val="7"/>
        <rFont val="Calibri"/>
      </rPr>
      <t>UND</t>
    </r>
  </si>
  <si>
    <r>
      <rPr>
        <sz val="7"/>
        <rFont val="Calibri"/>
      </rPr>
      <t>PROPRIA</t>
    </r>
  </si>
  <si>
    <r>
      <rPr>
        <sz val="7"/>
        <rFont val="Calibri"/>
      </rPr>
      <t>Puxador concha de embutir, em latao cromado, para porta / janela de correr, liso, sem furo para chave, com furos para fixar parafusos, *30 x 90* mm (largura x altura)</t>
    </r>
  </si>
  <si>
    <r>
      <rPr>
        <sz val="7"/>
        <rFont val="Calibri"/>
      </rPr>
      <t>INS-793435</t>
    </r>
  </si>
  <si>
    <r>
      <rPr>
        <sz val="7"/>
        <rFont val="Calibri"/>
      </rPr>
      <t>Mola hidraulica de piso p/ vidro temperado 10mm</t>
    </r>
  </si>
  <si>
    <r>
      <rPr>
        <sz val="7"/>
        <rFont val="Calibri"/>
      </rPr>
      <t>INS-562840</t>
    </r>
  </si>
  <si>
    <r>
      <rPr>
        <sz val="7"/>
        <rFont val="Calibri"/>
      </rPr>
      <t>M²</t>
    </r>
  </si>
  <si>
    <r>
      <rPr>
        <sz val="7"/>
        <rFont val="Calibri"/>
      </rPr>
      <t>Vidro temperado incolor e = 10 mm, sem colocacao</t>
    </r>
  </si>
  <si>
    <r>
      <rPr>
        <sz val="7"/>
        <rFont val="Calibri"/>
      </rPr>
      <t>INS-801550</t>
    </r>
  </si>
  <si>
    <r>
      <rPr>
        <sz val="7"/>
        <rFont val="Calibri"/>
      </rPr>
      <t>CJ</t>
    </r>
  </si>
  <si>
    <r>
      <rPr>
        <sz val="7"/>
        <rFont val="Calibri"/>
      </rPr>
      <t>Jogo de ferragens cromadas p/ porta de vidro temperado, umafolha composta: dobradica superior (101) e inferior (103),trinco (502), fechadura (520),contra fechadura (531),com capuchinho</t>
    </r>
  </si>
  <si>
    <r>
      <rPr>
        <sz val="7"/>
        <rFont val="Calibri"/>
      </rPr>
      <t>INS-865302</t>
    </r>
  </si>
  <si>
    <r>
      <rPr>
        <b/>
        <sz val="6"/>
        <rFont val="Arial"/>
      </rPr>
      <t>TOTAL</t>
    </r>
  </si>
  <si>
    <r>
      <rPr>
        <b/>
        <sz val="6"/>
        <rFont val="Arial"/>
      </rPr>
      <t>PREÇO UNITÁRIO</t>
    </r>
  </si>
  <si>
    <r>
      <rPr>
        <b/>
        <sz val="6"/>
        <rFont val="Arial"/>
      </rPr>
      <t>COEFICIENTE</t>
    </r>
  </si>
  <si>
    <r>
      <rPr>
        <b/>
        <sz val="6"/>
        <rFont val="Arial"/>
      </rPr>
      <t>UNID</t>
    </r>
  </si>
  <si>
    <r>
      <rPr>
        <b/>
        <sz val="6"/>
        <rFont val="Arial"/>
      </rPr>
      <t>FONTE</t>
    </r>
  </si>
  <si>
    <r>
      <rPr>
        <b/>
        <sz val="6"/>
        <rFont val="Calibri"/>
      </rPr>
      <t>SERVICO</t>
    </r>
  </si>
  <si>
    <r>
      <rPr>
        <b/>
        <sz val="6"/>
        <rFont val="Calibri"/>
      </rPr>
      <t>TOTAL MAO DE OBRA:</t>
    </r>
  </si>
  <si>
    <r>
      <rPr>
        <sz val="7"/>
        <rFont val="Calibri"/>
      </rPr>
      <t>H</t>
    </r>
  </si>
  <si>
    <r>
      <rPr>
        <sz val="7"/>
        <rFont val="Calibri"/>
      </rPr>
      <t>Vidraceiro com encargos complementares</t>
    </r>
  </si>
  <si>
    <r>
      <rPr>
        <sz val="7"/>
        <rFont val="Calibri"/>
      </rPr>
      <t>INS-261168</t>
    </r>
  </si>
  <si>
    <r>
      <rPr>
        <b/>
        <sz val="6"/>
        <rFont val="Calibri"/>
      </rPr>
      <t>MAO DE OBRA</t>
    </r>
  </si>
  <si>
    <r>
      <rPr>
        <b/>
        <sz val="8"/>
        <rFont val="Arial"/>
      </rPr>
      <t>COMP-951878 - PORTA DE VIDRO 1,60X2,10M 02 FOLHAS (UND)</t>
    </r>
  </si>
  <si>
    <t/>
  </si>
  <si>
    <r>
      <rPr>
        <sz val="7"/>
        <rFont val="Calibri"/>
      </rPr>
      <t>INS-174054</t>
    </r>
  </si>
  <si>
    <r>
      <rPr>
        <sz val="7"/>
        <rFont val="Calibri"/>
      </rPr>
      <t>INS-778162</t>
    </r>
  </si>
  <si>
    <r>
      <rPr>
        <sz val="7"/>
        <rFont val="Calibri"/>
      </rPr>
      <t>INS-986621</t>
    </r>
  </si>
  <si>
    <r>
      <rPr>
        <sz val="7"/>
        <rFont val="Calibri"/>
      </rPr>
      <t>INS-540215</t>
    </r>
  </si>
  <si>
    <r>
      <rPr>
        <sz val="7"/>
        <rFont val="Calibri"/>
      </rPr>
      <t xml:space="preserve">Vidraceiro com encargos complementares	</t>
    </r>
  </si>
  <si>
    <r>
      <rPr>
        <sz val="7"/>
        <rFont val="Calibri"/>
      </rPr>
      <t>INS-604170</t>
    </r>
  </si>
  <si>
    <r>
      <rPr>
        <b/>
        <sz val="8"/>
        <rFont val="Arial"/>
      </rPr>
      <t>COMP-967542 - PORTA DE VIDRO 0,80X2,10M 01 FOLHA (UND)</t>
    </r>
  </si>
  <si>
    <t>PREÇO
UNITÁRIO R$</t>
  </si>
  <si>
    <t>PREÇO
UNITÁRIO C/ BDI R$</t>
  </si>
  <si>
    <t>ESTADO DE ALAGOAS
PREFEITURA MUNICIPAL DE LAGOA DA CANOA – ALAGOAS
Praça Ver. Benício Alves de Oliveira, s/n – Centro – CEP 57330-000 – CNPJ 12.207.551/0001-00</t>
  </si>
  <si>
    <t>PLANILHA ORÇAMENTÁRIA</t>
  </si>
  <si>
    <t>OBRA:</t>
  </si>
  <si>
    <t>BDI</t>
  </si>
  <si>
    <t>SINAPI</t>
  </si>
  <si>
    <t>ORSE</t>
  </si>
  <si>
    <t>LOCAL:</t>
  </si>
  <si>
    <t>DATA BASE:</t>
  </si>
  <si>
    <t xml:space="preserve">Centro Multidisciplinar de Atendimento Especializado </t>
  </si>
  <si>
    <t>Lagoa da Canoa - AL</t>
  </si>
  <si>
    <t xml:space="preserve">Com Desoneração </t>
  </si>
  <si>
    <t>OBRA</t>
  </si>
  <si>
    <t>Cronograma Físico e Financeiro</t>
  </si>
  <si>
    <t>Peso</t>
  </si>
  <si>
    <t>Total Por Etapa</t>
  </si>
  <si>
    <t>30 DIAS           
(1º MÊS)</t>
  </si>
  <si>
    <t>60 DIAS           
(2º MÊS)</t>
  </si>
  <si>
    <t>90 DIAS             
(3º MÊS)</t>
  </si>
  <si>
    <t>120 DIAS           
(4º MÊS)</t>
  </si>
  <si>
    <t>150 DIAS             
(5º MÊS)</t>
  </si>
  <si>
    <t>180 DIAS             
(6º MÊS)</t>
  </si>
  <si>
    <t>Total de Parcelas</t>
  </si>
  <si>
    <t>Porcentagem</t>
  </si>
  <si>
    <t>Custo</t>
  </si>
  <si>
    <t>Porcentagem Acumulado</t>
  </si>
  <si>
    <t>Custo Acumulado</t>
  </si>
  <si>
    <t xml:space="preserve">MEMÓRIA DE CÁLCULO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</si>
</sst>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0.00"/>
    <numFmt numFmtId="166" formatCode="#0.00000000"/>
  </numFmts>
  <fonts count="33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sz val="5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</font>
    <font>
      <b/>
      <sz val="7"/>
      <name val="Arial"/>
    </font>
    <font>
      <sz val="7"/>
      <name val="Arial"/>
    </font>
    <font>
      <b/>
      <sz val="6"/>
      <name val="Arial"/>
    </font>
    <font>
      <b/>
      <sz val="16"/>
      <color indexed="8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 Narrow"/>
      <family val="2"/>
    </font>
    <font>
      <sz val="12"/>
      <color theme="1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2"/>
      <name val="Arial Narrow"/>
      <family val="2"/>
    </font>
    <font>
      <b/>
      <sz val="5"/>
      <color rgb="FF000000"/>
      <name val="SansSerif"/>
      <family val="2"/>
    </font>
    <font>
      <b/>
      <sz val="6"/>
      <name val="Calibri"/>
    </font>
    <font>
      <sz val="6"/>
      <color rgb="FF000000"/>
      <name val="SansSerif"/>
      <family val="2"/>
    </font>
    <font>
      <sz val="7"/>
      <name val="Calibri"/>
    </font>
    <font>
      <sz val="9"/>
      <color rgb="FF000000"/>
      <name val="SansSerif"/>
      <family val="2"/>
    </font>
    <font>
      <b/>
      <sz val="12"/>
      <color theme="1"/>
      <name val="Times New Roman"/>
      <family val="1"/>
    </font>
    <font>
      <b/>
      <sz val="12"/>
      <name val="Arial"/>
      <family val="1"/>
    </font>
    <font>
      <b/>
      <sz val="14"/>
      <name val="Arial"/>
      <family val="2"/>
    </font>
    <font>
      <b/>
      <sz val="11"/>
      <name val="Arial"/>
      <family val="1"/>
    </font>
    <font>
      <b/>
      <sz val="8"/>
      <name val="Arial"/>
      <family val="1"/>
    </font>
    <font>
      <sz val="8"/>
      <name val="Arial"/>
      <family val="1"/>
    </font>
    <font>
      <b/>
      <sz val="8"/>
      <name val="Arial"/>
      <family val="2"/>
    </font>
    <font>
      <b/>
      <sz val="11"/>
      <name val="Arial"/>
      <family val="2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7">
    <xf numFmtId="0" fontId="0" fillId="0" borderId="0"/>
    <xf numFmtId="0" fontId="5" fillId="13" borderId="1"/>
    <xf numFmtId="0" fontId="12" fillId="13" borderId="1"/>
    <xf numFmtId="164" fontId="18" fillId="13" borderId="1" applyFont="0" applyFill="0" applyBorder="0" applyAlignment="0" applyProtection="0"/>
    <xf numFmtId="0" fontId="5" fillId="13" borderId="1"/>
    <xf numFmtId="44" fontId="5" fillId="0" borderId="0" applyFont="0" applyFill="0" applyBorder="0" applyAlignment="0" applyProtection="0"/>
    <xf numFmtId="0" fontId="12" fillId="13" borderId="1"/>
  </cellStyleXfs>
  <cellXfs count="221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0" fontId="3" fillId="9" borderId="2" xfId="0" applyNumberFormat="1" applyFont="1" applyFill="1" applyBorder="1" applyAlignment="1" applyProtection="1">
      <alignment horizontal="left" vertical="center" wrapText="1"/>
    </xf>
    <xf numFmtId="0" fontId="3" fillId="10" borderId="2" xfId="0" applyNumberFormat="1" applyFont="1" applyFill="1" applyBorder="1" applyAlignment="1" applyProtection="1">
      <alignment horizontal="center" vertical="center" wrapText="1"/>
    </xf>
    <xf numFmtId="0" fontId="3" fillId="11" borderId="2" xfId="0" applyNumberFormat="1" applyFont="1" applyFill="1" applyBorder="1" applyAlignment="1" applyProtection="1">
      <alignment horizontal="justify" vertical="center" wrapText="1"/>
    </xf>
    <xf numFmtId="4" fontId="3" fillId="12" borderId="2" xfId="0" applyNumberFormat="1" applyFont="1" applyFill="1" applyBorder="1" applyAlignment="1" applyProtection="1">
      <alignment horizontal="right" vertical="center" wrapText="1"/>
    </xf>
    <xf numFmtId="4" fontId="5" fillId="13" borderId="1" xfId="1" applyNumberFormat="1"/>
    <xf numFmtId="4" fontId="15" fillId="13" borderId="1" xfId="1" applyNumberFormat="1" applyFont="1"/>
    <xf numFmtId="4" fontId="16" fillId="15" borderId="4" xfId="1" applyNumberFormat="1" applyFont="1" applyFill="1" applyBorder="1" applyAlignment="1">
      <alignment horizontal="center" vertical="center" wrapText="1"/>
    </xf>
    <xf numFmtId="4" fontId="16" fillId="15" borderId="5" xfId="1" applyNumberFormat="1" applyFont="1" applyFill="1" applyBorder="1" applyAlignment="1">
      <alignment horizontal="left" vertical="center"/>
    </xf>
    <xf numFmtId="4" fontId="16" fillId="15" borderId="5" xfId="1" applyNumberFormat="1" applyFont="1" applyFill="1" applyBorder="1" applyAlignment="1">
      <alignment horizontal="center" vertical="center" wrapText="1"/>
    </xf>
    <xf numFmtId="4" fontId="17" fillId="15" borderId="5" xfId="1" applyNumberFormat="1" applyFont="1" applyFill="1" applyBorder="1" applyAlignment="1">
      <alignment horizontal="center" vertical="center" wrapText="1"/>
    </xf>
    <xf numFmtId="4" fontId="16" fillId="15" borderId="6" xfId="1" applyNumberFormat="1" applyFont="1" applyFill="1" applyBorder="1" applyAlignment="1">
      <alignment horizontal="center" vertical="center" wrapText="1"/>
    </xf>
    <xf numFmtId="4" fontId="15" fillId="13" borderId="1" xfId="1" applyNumberFormat="1" applyFont="1" applyAlignment="1">
      <alignment vertical="center"/>
    </xf>
    <xf numFmtId="0" fontId="16" fillId="16" borderId="4" xfId="1" applyFont="1" applyFill="1" applyBorder="1" applyAlignment="1">
      <alignment horizontal="center" vertical="center"/>
    </xf>
    <xf numFmtId="3" fontId="16" fillId="16" borderId="5" xfId="1" applyNumberFormat="1" applyFont="1" applyFill="1" applyBorder="1" applyAlignment="1">
      <alignment horizontal="right" vertical="center"/>
    </xf>
    <xf numFmtId="164" fontId="16" fillId="16" borderId="5" xfId="1" applyNumberFormat="1" applyFont="1" applyFill="1" applyBorder="1" applyAlignment="1">
      <alignment horizontal="right" vertical="center"/>
    </xf>
    <xf numFmtId="164" fontId="16" fillId="16" borderId="5" xfId="1" applyNumberFormat="1" applyFont="1" applyFill="1" applyBorder="1" applyAlignment="1">
      <alignment horizontal="center" vertical="center"/>
    </xf>
    <xf numFmtId="164" fontId="16" fillId="16" borderId="5" xfId="3" applyFont="1" applyFill="1" applyBorder="1" applyAlignment="1">
      <alignment horizontal="center" vertical="center"/>
    </xf>
    <xf numFmtId="0" fontId="19" fillId="16" borderId="1" xfId="1" applyFont="1" applyFill="1"/>
    <xf numFmtId="4" fontId="16" fillId="17" borderId="4" xfId="1" applyNumberFormat="1" applyFont="1" applyFill="1" applyBorder="1" applyAlignment="1">
      <alignment horizontal="center" vertical="center"/>
    </xf>
    <xf numFmtId="4" fontId="15" fillId="15" borderId="1" xfId="1" applyNumberFormat="1" applyFont="1" applyFill="1"/>
    <xf numFmtId="4" fontId="19" fillId="13" borderId="1" xfId="1" applyNumberFormat="1" applyFont="1" applyAlignment="1">
      <alignment horizontal="center" vertical="center"/>
    </xf>
    <xf numFmtId="4" fontId="19" fillId="13" borderId="9" xfId="1" applyNumberFormat="1" applyFont="1" applyBorder="1" applyAlignment="1">
      <alignment horizontal="center" vertical="center"/>
    </xf>
    <xf numFmtId="4" fontId="15" fillId="18" borderId="1" xfId="1" applyNumberFormat="1" applyFont="1" applyFill="1" applyAlignment="1">
      <alignment vertical="center"/>
    </xf>
    <xf numFmtId="4" fontId="15" fillId="18" borderId="3" xfId="1" applyNumberFormat="1" applyFont="1" applyFill="1" applyBorder="1" applyAlignment="1">
      <alignment vertical="center"/>
    </xf>
    <xf numFmtId="4" fontId="16" fillId="13" borderId="1" xfId="1" applyNumberFormat="1" applyFont="1" applyBorder="1" applyAlignment="1">
      <alignment horizontal="center" vertical="center"/>
    </xf>
    <xf numFmtId="4" fontId="19" fillId="13" borderId="1" xfId="1" applyNumberFormat="1" applyFont="1" applyBorder="1" applyAlignment="1">
      <alignment horizontal="left" vertical="center"/>
    </xf>
    <xf numFmtId="4" fontId="19" fillId="13" borderId="1" xfId="1" applyNumberFormat="1" applyFont="1" applyBorder="1" applyAlignment="1">
      <alignment horizontal="center" vertical="center"/>
    </xf>
    <xf numFmtId="4" fontId="15" fillId="18" borderId="1" xfId="1" applyNumberFormat="1" applyFont="1" applyFill="1" applyBorder="1" applyAlignment="1">
      <alignment vertical="center"/>
    </xf>
    <xf numFmtId="4" fontId="19" fillId="13" borderId="1" xfId="1" applyNumberFormat="1" applyFont="1" applyBorder="1" applyAlignment="1">
      <alignment vertical="center"/>
    </xf>
    <xf numFmtId="4" fontId="19" fillId="13" borderId="1" xfId="1" applyNumberFormat="1" applyFont="1" applyBorder="1" applyAlignment="1">
      <alignment horizontal="center" vertical="center" wrapText="1"/>
    </xf>
    <xf numFmtId="4" fontId="16" fillId="19" borderId="10" xfId="1" applyNumberFormat="1" applyFont="1" applyFill="1" applyBorder="1" applyAlignment="1">
      <alignment horizontal="center" vertical="center"/>
    </xf>
    <xf numFmtId="4" fontId="16" fillId="19" borderId="1" xfId="1" applyNumberFormat="1" applyFont="1" applyFill="1" applyAlignment="1">
      <alignment horizontal="center"/>
    </xf>
    <xf numFmtId="4" fontId="17" fillId="19" borderId="1" xfId="1" applyNumberFormat="1" applyFont="1" applyFill="1" applyAlignment="1">
      <alignment horizontal="center"/>
    </xf>
    <xf numFmtId="4" fontId="19" fillId="19" borderId="1" xfId="1" applyNumberFormat="1" applyFont="1" applyFill="1" applyAlignment="1">
      <alignment horizontal="center"/>
    </xf>
    <xf numFmtId="4" fontId="16" fillId="19" borderId="9" xfId="1" applyNumberFormat="1" applyFont="1" applyFill="1" applyBorder="1" applyAlignment="1">
      <alignment horizontal="center"/>
    </xf>
    <xf numFmtId="4" fontId="15" fillId="20" borderId="1" xfId="1" applyNumberFormat="1" applyFont="1" applyFill="1"/>
    <xf numFmtId="0" fontId="16" fillId="16" borderId="5" xfId="1" applyFont="1" applyFill="1" applyBorder="1"/>
    <xf numFmtId="0" fontId="19" fillId="16" borderId="5" xfId="1" applyFont="1" applyFill="1" applyBorder="1"/>
    <xf numFmtId="0" fontId="19" fillId="16" borderId="6" xfId="1" applyFont="1" applyFill="1" applyBorder="1"/>
    <xf numFmtId="4" fontId="16" fillId="13" borderId="7" xfId="1" applyNumberFormat="1" applyFont="1" applyBorder="1" applyAlignment="1">
      <alignment horizontal="center" vertical="center"/>
    </xf>
    <xf numFmtId="4" fontId="19" fillId="13" borderId="8" xfId="1" applyNumberFormat="1" applyFont="1" applyBorder="1" applyAlignment="1">
      <alignment horizontal="left" vertical="center"/>
    </xf>
    <xf numFmtId="4" fontId="19" fillId="13" borderId="8" xfId="1" applyNumberFormat="1" applyFont="1" applyBorder="1" applyAlignment="1">
      <alignment horizontal="center" vertical="center"/>
    </xf>
    <xf numFmtId="4" fontId="19" fillId="13" borderId="11" xfId="1" applyNumberFormat="1" applyFont="1" applyBorder="1" applyAlignment="1">
      <alignment horizontal="center" vertical="center"/>
    </xf>
    <xf numFmtId="4" fontId="15" fillId="18" borderId="8" xfId="1" applyNumberFormat="1" applyFont="1" applyFill="1" applyBorder="1" applyAlignment="1">
      <alignment vertical="center"/>
    </xf>
    <xf numFmtId="4" fontId="16" fillId="17" borderId="7" xfId="1" applyNumberFormat="1" applyFont="1" applyFill="1" applyBorder="1" applyAlignment="1">
      <alignment horizontal="center" vertical="center"/>
    </xf>
    <xf numFmtId="4" fontId="15" fillId="13" borderId="1" xfId="1" applyNumberFormat="1" applyFont="1" applyBorder="1" applyAlignment="1">
      <alignment vertical="center"/>
    </xf>
    <xf numFmtId="4" fontId="16" fillId="13" borderId="4" xfId="1" applyNumberFormat="1" applyFont="1" applyBorder="1" applyAlignment="1">
      <alignment horizontal="center" vertical="center"/>
    </xf>
    <xf numFmtId="4" fontId="19" fillId="13" borderId="5" xfId="1" applyNumberFormat="1" applyFont="1" applyBorder="1" applyAlignment="1">
      <alignment horizontal="left" vertical="center"/>
    </xf>
    <xf numFmtId="4" fontId="19" fillId="13" borderId="5" xfId="1" applyNumberFormat="1" applyFont="1" applyBorder="1" applyAlignment="1">
      <alignment horizontal="center" vertical="center"/>
    </xf>
    <xf numFmtId="4" fontId="19" fillId="13" borderId="5" xfId="1" applyNumberFormat="1" applyFont="1" applyBorder="1" applyAlignment="1">
      <alignment horizontal="center" vertical="center" wrapText="1"/>
    </xf>
    <xf numFmtId="4" fontId="15" fillId="13" borderId="5" xfId="1" applyNumberFormat="1" applyFont="1" applyBorder="1" applyAlignment="1">
      <alignment vertical="center"/>
    </xf>
    <xf numFmtId="4" fontId="16" fillId="13" borderId="10" xfId="1" applyNumberFormat="1" applyFont="1" applyBorder="1" applyAlignment="1">
      <alignment horizontal="center" vertical="center"/>
    </xf>
    <xf numFmtId="4" fontId="19" fillId="13" borderId="1" xfId="1" applyNumberFormat="1" applyFont="1" applyAlignment="1">
      <alignment horizontal="left" vertical="center"/>
    </xf>
    <xf numFmtId="4" fontId="19" fillId="13" borderId="1" xfId="1" applyNumberFormat="1" applyFont="1" applyAlignment="1">
      <alignment horizontal="center" vertical="center" wrapText="1"/>
    </xf>
    <xf numFmtId="0" fontId="16" fillId="16" borderId="5" xfId="1" applyFont="1" applyFill="1" applyBorder="1" applyAlignment="1">
      <alignment horizontal="left" vertical="center"/>
    </xf>
    <xf numFmtId="0" fontId="16" fillId="16" borderId="5" xfId="1" applyFont="1" applyFill="1" applyBorder="1" applyAlignment="1">
      <alignment horizontal="center" vertical="center"/>
    </xf>
    <xf numFmtId="4" fontId="16" fillId="20" borderId="4" xfId="1" applyNumberFormat="1" applyFont="1" applyFill="1" applyBorder="1" applyAlignment="1">
      <alignment horizontal="center" vertical="center"/>
    </xf>
    <xf numFmtId="4" fontId="16" fillId="20" borderId="5" xfId="1" applyNumberFormat="1" applyFont="1" applyFill="1" applyBorder="1" applyAlignment="1">
      <alignment horizontal="left" vertical="center"/>
    </xf>
    <xf numFmtId="4" fontId="16" fillId="20" borderId="5" xfId="1" applyNumberFormat="1" applyFont="1" applyFill="1" applyBorder="1" applyAlignment="1">
      <alignment horizontal="center"/>
    </xf>
    <xf numFmtId="4" fontId="16" fillId="20" borderId="6" xfId="1" applyNumberFormat="1" applyFont="1" applyFill="1" applyBorder="1" applyAlignment="1">
      <alignment horizontal="center"/>
    </xf>
    <xf numFmtId="4" fontId="6" fillId="13" borderId="10" xfId="1" applyNumberFormat="1" applyFont="1" applyBorder="1" applyAlignment="1">
      <alignment horizontal="center" vertical="center"/>
    </xf>
    <xf numFmtId="4" fontId="6" fillId="13" borderId="1" xfId="1" applyNumberFormat="1" applyFont="1" applyAlignment="1">
      <alignment horizontal="left" vertical="center"/>
    </xf>
    <xf numFmtId="4" fontId="5" fillId="13" borderId="1" xfId="1" applyNumberFormat="1" applyAlignment="1">
      <alignment horizontal="center"/>
    </xf>
    <xf numFmtId="4" fontId="19" fillId="13" borderId="1" xfId="1" applyNumberFormat="1" applyFont="1" applyAlignment="1">
      <alignment horizontal="center"/>
    </xf>
    <xf numFmtId="4" fontId="16" fillId="20" borderId="7" xfId="1" applyNumberFormat="1" applyFont="1" applyFill="1" applyBorder="1" applyAlignment="1">
      <alignment horizontal="center" vertical="center"/>
    </xf>
    <xf numFmtId="4" fontId="16" fillId="20" borderId="8" xfId="1" applyNumberFormat="1" applyFont="1" applyFill="1" applyBorder="1" applyAlignment="1">
      <alignment horizontal="left" vertical="center" wrapText="1"/>
    </xf>
    <xf numFmtId="4" fontId="16" fillId="20" borderId="8" xfId="1" applyNumberFormat="1" applyFont="1" applyFill="1" applyBorder="1" applyAlignment="1">
      <alignment horizontal="center"/>
    </xf>
    <xf numFmtId="4" fontId="16" fillId="20" borderId="11" xfId="1" applyNumberFormat="1" applyFont="1" applyFill="1" applyBorder="1" applyAlignment="1">
      <alignment horizontal="center"/>
    </xf>
    <xf numFmtId="4" fontId="17" fillId="19" borderId="3" xfId="1" applyNumberFormat="1" applyFont="1" applyFill="1" applyBorder="1" applyAlignment="1">
      <alignment horizontal="center"/>
    </xf>
    <xf numFmtId="4" fontId="19" fillId="19" borderId="3" xfId="1" applyNumberFormat="1" applyFont="1" applyFill="1" applyBorder="1" applyAlignment="1">
      <alignment horizontal="center"/>
    </xf>
    <xf numFmtId="4" fontId="16" fillId="19" borderId="12" xfId="1" applyNumberFormat="1" applyFont="1" applyFill="1" applyBorder="1" applyAlignment="1">
      <alignment horizontal="center"/>
    </xf>
    <xf numFmtId="4" fontId="15" fillId="13" borderId="8" xfId="1" applyNumberFormat="1" applyFont="1" applyBorder="1"/>
    <xf numFmtId="4" fontId="15" fillId="13" borderId="1" xfId="1" applyNumberFormat="1" applyFont="1" applyBorder="1"/>
    <xf numFmtId="164" fontId="16" fillId="16" borderId="3" xfId="3" applyFont="1" applyFill="1" applyBorder="1" applyAlignment="1">
      <alignment horizontal="center" vertical="center"/>
    </xf>
    <xf numFmtId="4" fontId="15" fillId="15" borderId="8" xfId="1" applyNumberFormat="1" applyFont="1" applyFill="1" applyBorder="1"/>
    <xf numFmtId="4" fontId="16" fillId="21" borderId="7" xfId="1" applyNumberFormat="1" applyFont="1" applyFill="1" applyBorder="1" applyAlignment="1">
      <alignment horizontal="center" vertical="center"/>
    </xf>
    <xf numFmtId="4" fontId="19" fillId="21" borderId="8" xfId="1" applyNumberFormat="1" applyFont="1" applyFill="1" applyBorder="1" applyAlignment="1">
      <alignment horizontal="left" vertical="center" wrapText="1"/>
    </xf>
    <xf numFmtId="4" fontId="16" fillId="21" borderId="8" xfId="1" applyNumberFormat="1" applyFont="1" applyFill="1" applyBorder="1" applyAlignment="1">
      <alignment horizontal="center"/>
    </xf>
    <xf numFmtId="4" fontId="19" fillId="21" borderId="8" xfId="1" applyNumberFormat="1" applyFont="1" applyFill="1" applyBorder="1" applyAlignment="1">
      <alignment horizontal="center"/>
    </xf>
    <xf numFmtId="4" fontId="15" fillId="21" borderId="1" xfId="1" applyNumberFormat="1" applyFont="1" applyFill="1"/>
    <xf numFmtId="4" fontId="16" fillId="19" borderId="3" xfId="1" applyNumberFormat="1" applyFont="1" applyFill="1" applyBorder="1" applyAlignment="1">
      <alignment horizontal="center"/>
    </xf>
    <xf numFmtId="4" fontId="16" fillId="20" borderId="5" xfId="1" applyNumberFormat="1" applyFont="1" applyFill="1" applyBorder="1" applyAlignment="1">
      <alignment horizontal="left" vertical="center" wrapText="1"/>
    </xf>
    <xf numFmtId="4" fontId="19" fillId="13" borderId="8" xfId="1" applyNumberFormat="1" applyFont="1" applyBorder="1" applyAlignment="1">
      <alignment horizontal="right" vertical="center"/>
    </xf>
    <xf numFmtId="4" fontId="19" fillId="13" borderId="1" xfId="1" applyNumberFormat="1" applyFont="1" applyBorder="1" applyAlignment="1">
      <alignment horizontal="right" vertical="center"/>
    </xf>
    <xf numFmtId="4" fontId="19" fillId="13" borderId="1" xfId="1" applyNumberFormat="1" applyFont="1" applyAlignment="1">
      <alignment horizontal="right" vertical="center"/>
    </xf>
    <xf numFmtId="4" fontId="19" fillId="13" borderId="6" xfId="1" applyNumberFormat="1" applyFont="1" applyBorder="1" applyAlignment="1">
      <alignment horizontal="center" vertical="center"/>
    </xf>
    <xf numFmtId="4" fontId="15" fillId="13" borderId="5" xfId="1" applyNumberFormat="1" applyFont="1" applyBorder="1"/>
    <xf numFmtId="4" fontId="16" fillId="21" borderId="4" xfId="1" applyNumberFormat="1" applyFont="1" applyFill="1" applyBorder="1" applyAlignment="1">
      <alignment horizontal="center" vertical="center"/>
    </xf>
    <xf numFmtId="4" fontId="16" fillId="21" borderId="5" xfId="1" applyNumberFormat="1" applyFont="1" applyFill="1" applyBorder="1" applyAlignment="1">
      <alignment horizontal="left" vertical="center" wrapText="1"/>
    </xf>
    <xf numFmtId="4" fontId="16" fillId="21" borderId="5" xfId="1" applyNumberFormat="1" applyFont="1" applyFill="1" applyBorder="1" applyAlignment="1">
      <alignment horizontal="center"/>
    </xf>
    <xf numFmtId="4" fontId="16" fillId="21" borderId="6" xfId="1" applyNumberFormat="1" applyFont="1" applyFill="1" applyBorder="1" applyAlignment="1">
      <alignment horizontal="center"/>
    </xf>
    <xf numFmtId="4" fontId="5" fillId="21" borderId="1" xfId="1" applyNumberFormat="1" applyFill="1"/>
    <xf numFmtId="4" fontId="5" fillId="13" borderId="8" xfId="1" applyNumberFormat="1" applyBorder="1" applyAlignment="1">
      <alignment horizontal="center"/>
    </xf>
    <xf numFmtId="4" fontId="5" fillId="13" borderId="9" xfId="1" applyNumberFormat="1" applyBorder="1" applyAlignment="1">
      <alignment horizontal="center"/>
    </xf>
    <xf numFmtId="0" fontId="5" fillId="13" borderId="1" xfId="4"/>
    <xf numFmtId="4" fontId="2" fillId="13" borderId="2" xfId="4" applyNumberFormat="1" applyFont="1" applyFill="1" applyBorder="1" applyAlignment="1" applyProtection="1">
      <alignment horizontal="right" vertical="center" wrapText="1"/>
    </xf>
    <xf numFmtId="0" fontId="0" fillId="13" borderId="1" xfId="4" applyNumberFormat="1" applyFont="1" applyFill="1" applyBorder="1" applyAlignment="1" applyProtection="1">
      <alignment wrapText="1"/>
      <protection locked="0"/>
    </xf>
    <xf numFmtId="165" fontId="20" fillId="13" borderId="2" xfId="4" applyNumberFormat="1" applyFont="1" applyFill="1" applyBorder="1" applyAlignment="1" applyProtection="1">
      <alignment horizontal="right" vertical="top" wrapText="1"/>
    </xf>
    <xf numFmtId="165" fontId="22" fillId="13" borderId="2" xfId="4" applyNumberFormat="1" applyFont="1" applyFill="1" applyBorder="1" applyAlignment="1" applyProtection="1">
      <alignment horizontal="right" vertical="top" wrapText="1"/>
    </xf>
    <xf numFmtId="166" fontId="22" fillId="13" borderId="2" xfId="4" applyNumberFormat="1" applyFont="1" applyFill="1" applyBorder="1" applyAlignment="1" applyProtection="1">
      <alignment horizontal="right" vertical="top" wrapText="1"/>
    </xf>
    <xf numFmtId="0" fontId="22" fillId="13" borderId="2" xfId="4" applyNumberFormat="1" applyFont="1" applyFill="1" applyBorder="1" applyAlignment="1" applyProtection="1">
      <alignment horizontal="center" vertical="top" wrapText="1"/>
    </xf>
    <xf numFmtId="0" fontId="22" fillId="13" borderId="2" xfId="4" applyNumberFormat="1" applyFont="1" applyFill="1" applyBorder="1" applyAlignment="1" applyProtection="1">
      <alignment horizontal="justify" vertical="top" wrapText="1"/>
    </xf>
    <xf numFmtId="0" fontId="4" fillId="5" borderId="2" xfId="4" applyNumberFormat="1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5" borderId="2" xfId="0" applyNumberFormat="1" applyFont="1" applyFill="1" applyBorder="1" applyAlignment="1" applyProtection="1">
      <alignment horizontal="center" vertical="center" wrapText="1"/>
    </xf>
    <xf numFmtId="44" fontId="2" fillId="7" borderId="2" xfId="5" applyFont="1" applyFill="1" applyBorder="1" applyAlignment="1" applyProtection="1">
      <alignment horizontal="left" vertical="center" wrapText="1"/>
      <protection locked="0"/>
    </xf>
    <xf numFmtId="44" fontId="2" fillId="8" borderId="2" xfId="5" applyFont="1" applyFill="1" applyBorder="1" applyAlignment="1" applyProtection="1">
      <alignment horizontal="right" vertical="center" wrapText="1"/>
    </xf>
    <xf numFmtId="44" fontId="3" fillId="12" borderId="2" xfId="5" applyFont="1" applyFill="1" applyBorder="1" applyAlignment="1" applyProtection="1">
      <alignment horizontal="right" vertical="center" wrapText="1"/>
    </xf>
    <xf numFmtId="44" fontId="2" fillId="12" borderId="2" xfId="5" applyFont="1" applyFill="1" applyBorder="1" applyAlignment="1" applyProtection="1">
      <alignment horizontal="right" vertical="center" wrapText="1"/>
    </xf>
    <xf numFmtId="0" fontId="0" fillId="20" borderId="21" xfId="0" applyFill="1" applyBorder="1"/>
    <xf numFmtId="0" fontId="0" fillId="20" borderId="28" xfId="0" applyNumberFormat="1" applyFont="1" applyFill="1" applyBorder="1" applyAlignment="1" applyProtection="1">
      <alignment horizontal="center" vertical="top" wrapText="1"/>
      <protection locked="0"/>
    </xf>
    <xf numFmtId="10" fontId="0" fillId="20" borderId="29" xfId="0" applyNumberFormat="1" applyFont="1" applyFill="1" applyBorder="1" applyAlignment="1" applyProtection="1">
      <alignment vertical="top" wrapText="1"/>
      <protection locked="0"/>
    </xf>
    <xf numFmtId="0" fontId="0" fillId="20" borderId="26" xfId="0" applyNumberFormat="1" applyFont="1" applyFill="1" applyBorder="1" applyAlignment="1" applyProtection="1">
      <alignment horizontal="center" vertical="top" wrapText="1"/>
      <protection locked="0"/>
    </xf>
    <xf numFmtId="0" fontId="0" fillId="20" borderId="27" xfId="0" applyNumberFormat="1" applyFont="1" applyFill="1" applyBorder="1" applyAlignment="1" applyProtection="1">
      <alignment horizontal="center" vertical="top" wrapText="1"/>
      <protection locked="0"/>
    </xf>
    <xf numFmtId="0" fontId="6" fillId="20" borderId="29" xfId="0" applyNumberFormat="1" applyFont="1" applyFill="1" applyBorder="1" applyAlignment="1" applyProtection="1">
      <alignment vertical="top" wrapText="1"/>
      <protection locked="0"/>
    </xf>
    <xf numFmtId="0" fontId="3" fillId="9" borderId="36" xfId="0" applyNumberFormat="1" applyFont="1" applyFill="1" applyBorder="1" applyAlignment="1" applyProtection="1">
      <alignment horizontal="left" vertical="center" wrapText="1"/>
    </xf>
    <xf numFmtId="0" fontId="3" fillId="10" borderId="36" xfId="0" applyNumberFormat="1" applyFont="1" applyFill="1" applyBorder="1" applyAlignment="1" applyProtection="1">
      <alignment horizontal="center" vertical="center" wrapText="1"/>
    </xf>
    <xf numFmtId="0" fontId="3" fillId="11" borderId="36" xfId="0" applyNumberFormat="1" applyFont="1" applyFill="1" applyBorder="1" applyAlignment="1" applyProtection="1">
      <alignment horizontal="justify" vertical="center" wrapText="1"/>
    </xf>
    <xf numFmtId="4" fontId="3" fillId="12" borderId="36" xfId="0" applyNumberFormat="1" applyFont="1" applyFill="1" applyBorder="1" applyAlignment="1" applyProtection="1">
      <alignment horizontal="right" vertical="center" wrapText="1"/>
    </xf>
    <xf numFmtId="44" fontId="3" fillId="12" borderId="36" xfId="5" applyFont="1" applyFill="1" applyBorder="1" applyAlignment="1" applyProtection="1">
      <alignment horizontal="right" vertical="center" wrapText="1"/>
    </xf>
    <xf numFmtId="44" fontId="2" fillId="22" borderId="38" xfId="5" applyFont="1" applyFill="1" applyBorder="1" applyAlignment="1" applyProtection="1">
      <alignment horizontal="right" vertical="center" wrapText="1"/>
    </xf>
    <xf numFmtId="0" fontId="28" fillId="13" borderId="41" xfId="6" applyFont="1" applyBorder="1" applyAlignment="1">
      <alignment horizontal="center" vertical="center" wrapText="1"/>
    </xf>
    <xf numFmtId="0" fontId="29" fillId="13" borderId="41" xfId="6" applyFont="1" applyBorder="1" applyAlignment="1">
      <alignment horizontal="left" vertical="top" wrapText="1"/>
    </xf>
    <xf numFmtId="0" fontId="29" fillId="13" borderId="6" xfId="6" applyFont="1" applyBorder="1" applyAlignment="1">
      <alignment horizontal="left" vertical="top"/>
    </xf>
    <xf numFmtId="4" fontId="29" fillId="13" borderId="6" xfId="6" applyNumberFormat="1" applyFont="1" applyBorder="1" applyAlignment="1">
      <alignment horizontal="left" vertical="top" wrapText="1"/>
    </xf>
    <xf numFmtId="0" fontId="29" fillId="13" borderId="6" xfId="6" applyFont="1" applyBorder="1" applyAlignment="1">
      <alignment horizontal="left" vertical="top" wrapText="1"/>
    </xf>
    <xf numFmtId="10" fontId="29" fillId="13" borderId="41" xfId="6" applyNumberFormat="1" applyFont="1" applyBorder="1" applyAlignment="1">
      <alignment horizontal="center" vertical="center" wrapText="1"/>
    </xf>
    <xf numFmtId="43" fontId="29" fillId="13" borderId="41" xfId="6" applyNumberFormat="1" applyFont="1" applyBorder="1" applyAlignment="1">
      <alignment horizontal="right" vertical="top" wrapText="1"/>
    </xf>
    <xf numFmtId="43" fontId="29" fillId="13" borderId="41" xfId="6" applyNumberFormat="1" applyFont="1" applyBorder="1" applyAlignment="1">
      <alignment horizontal="right" vertical="center" wrapText="1"/>
    </xf>
    <xf numFmtId="43" fontId="29" fillId="13" borderId="41" xfId="6" applyNumberFormat="1" applyFont="1" applyBorder="1" applyAlignment="1">
      <alignment horizontal="left" vertical="top" wrapText="1"/>
    </xf>
    <xf numFmtId="0" fontId="29" fillId="13" borderId="41" xfId="6" applyFont="1" applyBorder="1" applyAlignment="1">
      <alignment horizontal="center" vertical="center" wrapText="1"/>
    </xf>
    <xf numFmtId="43" fontId="30" fillId="13" borderId="41" xfId="6" applyNumberFormat="1" applyFont="1" applyBorder="1" applyAlignment="1">
      <alignment vertical="center" wrapText="1"/>
    </xf>
    <xf numFmtId="10" fontId="29" fillId="13" borderId="41" xfId="6" applyNumberFormat="1" applyFont="1" applyBorder="1" applyAlignment="1">
      <alignment horizontal="right" vertical="center" wrapText="1"/>
    </xf>
    <xf numFmtId="43" fontId="29" fillId="13" borderId="41" xfId="6" applyNumberFormat="1" applyFont="1" applyBorder="1" applyAlignment="1">
      <alignment horizontal="center" vertical="center" wrapText="1"/>
    </xf>
    <xf numFmtId="0" fontId="31" fillId="13" borderId="41" xfId="6" applyFont="1" applyBorder="1" applyAlignment="1">
      <alignment horizontal="right" vertical="center" wrapText="1"/>
    </xf>
    <xf numFmtId="0" fontId="31" fillId="13" borderId="41" xfId="6" applyFont="1" applyBorder="1" applyAlignment="1">
      <alignment horizontal="center" vertical="center" wrapText="1"/>
    </xf>
    <xf numFmtId="43" fontId="31" fillId="13" borderId="41" xfId="6" applyNumberFormat="1" applyFont="1" applyBorder="1" applyAlignment="1">
      <alignment horizontal="center" vertical="center" wrapText="1"/>
    </xf>
    <xf numFmtId="0" fontId="32" fillId="13" borderId="1" xfId="6" applyFont="1" applyAlignment="1">
      <alignment horizontal="center" vertical="center"/>
    </xf>
    <xf numFmtId="10" fontId="30" fillId="13" borderId="41" xfId="6" applyNumberFormat="1" applyFont="1" applyBorder="1" applyAlignment="1">
      <alignment vertical="center" wrapText="1"/>
    </xf>
    <xf numFmtId="0" fontId="12" fillId="13" borderId="1" xfId="6" applyAlignment="1">
      <alignment horizontal="right" vertical="center"/>
    </xf>
    <xf numFmtId="0" fontId="4" fillId="22" borderId="24" xfId="0" applyNumberFormat="1" applyFont="1" applyFill="1" applyBorder="1" applyAlignment="1" applyProtection="1">
      <alignment horizontal="right" vertical="center" wrapText="1"/>
    </xf>
    <xf numFmtId="0" fontId="4" fillId="22" borderId="25" xfId="0" applyNumberFormat="1" applyFont="1" applyFill="1" applyBorder="1" applyAlignment="1" applyProtection="1">
      <alignment horizontal="right" vertical="center" wrapText="1"/>
    </xf>
    <xf numFmtId="0" fontId="4" fillId="22" borderId="37" xfId="0" applyNumberFormat="1" applyFont="1" applyFill="1" applyBorder="1" applyAlignment="1" applyProtection="1">
      <alignment horizontal="right" vertical="center" wrapText="1"/>
    </xf>
    <xf numFmtId="0" fontId="6" fillId="20" borderId="31" xfId="0" applyFont="1" applyFill="1" applyBorder="1" applyAlignment="1">
      <alignment horizontal="center"/>
    </xf>
    <xf numFmtId="0" fontId="6" fillId="20" borderId="22" xfId="0" applyFont="1" applyFill="1" applyBorder="1" applyAlignment="1">
      <alignment horizontal="center"/>
    </xf>
    <xf numFmtId="0" fontId="6" fillId="20" borderId="34" xfId="0" applyNumberFormat="1" applyFont="1" applyFill="1" applyBorder="1" applyAlignment="1" applyProtection="1">
      <alignment horizontal="center" vertical="top" wrapText="1"/>
      <protection locked="0"/>
    </xf>
    <xf numFmtId="0" fontId="6" fillId="20" borderId="30" xfId="0" applyNumberFormat="1" applyFont="1" applyFill="1" applyBorder="1" applyAlignment="1" applyProtection="1">
      <alignment horizontal="center" vertical="top" wrapText="1"/>
      <protection locked="0"/>
    </xf>
    <xf numFmtId="0" fontId="6" fillId="20" borderId="32" xfId="0" applyFont="1" applyFill="1" applyBorder="1" applyAlignment="1">
      <alignment horizontal="center"/>
    </xf>
    <xf numFmtId="17" fontId="0" fillId="20" borderId="22" xfId="0" applyNumberFormat="1" applyFill="1" applyBorder="1" applyAlignment="1">
      <alignment horizontal="center"/>
    </xf>
    <xf numFmtId="0" fontId="0" fillId="20" borderId="33" xfId="0" applyFill="1" applyBorder="1" applyAlignment="1">
      <alignment horizontal="center"/>
    </xf>
    <xf numFmtId="0" fontId="0" fillId="20" borderId="26" xfId="0" applyNumberFormat="1" applyFont="1" applyFill="1" applyBorder="1" applyAlignment="1" applyProtection="1">
      <alignment horizontal="center" vertical="top" wrapText="1"/>
      <protection locked="0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0" fontId="2" fillId="7" borderId="2" xfId="0" applyNumberFormat="1" applyFont="1" applyFill="1" applyBorder="1" applyAlignment="1" applyProtection="1">
      <alignment horizontal="left" vertical="center" wrapText="1"/>
      <protection locked="0"/>
    </xf>
    <xf numFmtId="0" fontId="1" fillId="3" borderId="23" xfId="0" applyNumberFormat="1" applyFont="1" applyFill="1" applyBorder="1" applyAlignment="1" applyProtection="1">
      <alignment horizontal="right" vertic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25" fillId="15" borderId="13" xfId="0" applyFont="1" applyFill="1" applyBorder="1" applyAlignment="1">
      <alignment horizontal="center"/>
    </xf>
    <xf numFmtId="0" fontId="25" fillId="15" borderId="14" xfId="0" applyFont="1" applyFill="1" applyBorder="1" applyAlignment="1">
      <alignment horizontal="center"/>
    </xf>
    <xf numFmtId="0" fontId="25" fillId="15" borderId="15" xfId="0" applyFont="1" applyFill="1" applyBorder="1" applyAlignment="1">
      <alignment horizontal="center"/>
    </xf>
    <xf numFmtId="4" fontId="16" fillId="13" borderId="1" xfId="1" applyNumberFormat="1" applyFont="1" applyBorder="1" applyAlignment="1">
      <alignment horizontal="center" vertical="center"/>
    </xf>
    <xf numFmtId="4" fontId="19" fillId="13" borderId="1" xfId="1" applyNumberFormat="1" applyFont="1" applyBorder="1" applyAlignment="1">
      <alignment horizontal="left" vertical="center"/>
    </xf>
    <xf numFmtId="4" fontId="16" fillId="17" borderId="5" xfId="1" applyNumberFormat="1" applyFont="1" applyFill="1" applyBorder="1" applyAlignment="1">
      <alignment horizontal="left" vertical="center" wrapText="1"/>
    </xf>
    <xf numFmtId="4" fontId="16" fillId="17" borderId="6" xfId="1" applyNumberFormat="1" applyFont="1" applyFill="1" applyBorder="1" applyAlignment="1">
      <alignment horizontal="left" vertical="center" wrapText="1"/>
    </xf>
    <xf numFmtId="4" fontId="16" fillId="13" borderId="7" xfId="1" applyNumberFormat="1" applyFont="1" applyBorder="1" applyAlignment="1">
      <alignment horizontal="center" vertical="center"/>
    </xf>
    <xf numFmtId="4" fontId="16" fillId="13" borderId="10" xfId="1" applyNumberFormat="1" applyFont="1" applyBorder="1" applyAlignment="1">
      <alignment horizontal="center" vertical="center"/>
    </xf>
    <xf numFmtId="4" fontId="19" fillId="13" borderId="8" xfId="1" applyNumberFormat="1" applyFont="1" applyBorder="1" applyAlignment="1">
      <alignment horizontal="left" vertical="center"/>
    </xf>
    <xf numFmtId="4" fontId="16" fillId="20" borderId="8" xfId="1" applyNumberFormat="1" applyFont="1" applyFill="1" applyBorder="1" applyAlignment="1">
      <alignment horizontal="left" vertical="center" wrapText="1"/>
    </xf>
    <xf numFmtId="4" fontId="16" fillId="20" borderId="11" xfId="1" applyNumberFormat="1" applyFont="1" applyFill="1" applyBorder="1" applyAlignment="1">
      <alignment horizontal="left" vertical="center" wrapText="1"/>
    </xf>
    <xf numFmtId="4" fontId="19" fillId="13" borderId="1" xfId="1" applyNumberFormat="1" applyFont="1" applyAlignment="1">
      <alignment horizontal="left" vertical="center"/>
    </xf>
    <xf numFmtId="4" fontId="16" fillId="17" borderId="8" xfId="1" applyNumberFormat="1" applyFont="1" applyFill="1" applyBorder="1" applyAlignment="1">
      <alignment horizontal="left" vertical="center" wrapText="1"/>
    </xf>
    <xf numFmtId="4" fontId="16" fillId="17" borderId="11" xfId="1" applyNumberFormat="1" applyFont="1" applyFill="1" applyBorder="1" applyAlignment="1">
      <alignment horizontal="left" vertical="center" wrapText="1"/>
    </xf>
    <xf numFmtId="0" fontId="13" fillId="13" borderId="1" xfId="2" applyFont="1" applyAlignment="1">
      <alignment horizontal="center" vertical="center" wrapText="1"/>
    </xf>
    <xf numFmtId="0" fontId="13" fillId="13" borderId="1" xfId="2" applyFont="1" applyAlignment="1">
      <alignment horizontal="center" vertical="center"/>
    </xf>
    <xf numFmtId="0" fontId="11" fillId="13" borderId="1" xfId="1" applyFont="1" applyAlignment="1">
      <alignment horizontal="center"/>
    </xf>
    <xf numFmtId="4" fontId="14" fillId="14" borderId="3" xfId="1" applyNumberFormat="1" applyFont="1" applyFill="1" applyBorder="1" applyAlignment="1">
      <alignment horizontal="center" vertical="center"/>
    </xf>
    <xf numFmtId="0" fontId="16" fillId="16" borderId="5" xfId="1" applyFont="1" applyFill="1" applyBorder="1" applyAlignment="1">
      <alignment horizontal="left"/>
    </xf>
    <xf numFmtId="0" fontId="2" fillId="13" borderId="2" xfId="4" applyNumberFormat="1" applyFont="1" applyFill="1" applyBorder="1" applyAlignment="1" applyProtection="1">
      <alignment horizontal="right" vertical="center" wrapText="1"/>
    </xf>
    <xf numFmtId="0" fontId="2" fillId="13" borderId="2" xfId="4" applyNumberFormat="1" applyFont="1" applyFill="1" applyBorder="1" applyAlignment="1" applyProtection="1">
      <alignment horizontal="right" vertical="center" wrapText="1"/>
      <protection locked="0"/>
    </xf>
    <xf numFmtId="0" fontId="20" fillId="13" borderId="2" xfId="4" applyNumberFormat="1" applyFont="1" applyFill="1" applyBorder="1" applyAlignment="1" applyProtection="1">
      <alignment horizontal="right" vertical="top" wrapText="1"/>
    </xf>
    <xf numFmtId="0" fontId="20" fillId="13" borderId="2" xfId="4" applyNumberFormat="1" applyFont="1" applyFill="1" applyBorder="1" applyAlignment="1" applyProtection="1">
      <alignment horizontal="right" vertical="top" wrapText="1"/>
      <protection locked="0"/>
    </xf>
    <xf numFmtId="0" fontId="20" fillId="5" borderId="2" xfId="4" applyNumberFormat="1" applyFont="1" applyFill="1" applyBorder="1" applyAlignment="1" applyProtection="1">
      <alignment horizontal="left" vertical="center" wrapText="1"/>
    </xf>
    <xf numFmtId="0" fontId="20" fillId="5" borderId="2" xfId="4" applyNumberFormat="1" applyFont="1" applyFill="1" applyBorder="1" applyAlignment="1" applyProtection="1">
      <alignment horizontal="left" vertical="center" wrapText="1"/>
      <protection locked="0"/>
    </xf>
    <xf numFmtId="0" fontId="24" fillId="13" borderId="1" xfId="4" applyNumberFormat="1" applyFont="1" applyFill="1" applyBorder="1" applyAlignment="1" applyProtection="1">
      <alignment horizontal="left" vertical="top" wrapText="1"/>
    </xf>
    <xf numFmtId="0" fontId="24" fillId="13" borderId="1" xfId="4" applyNumberFormat="1" applyFont="1" applyFill="1" applyBorder="1" applyAlignment="1" applyProtection="1">
      <alignment horizontal="left" vertical="top" wrapText="1"/>
      <protection locked="0"/>
    </xf>
    <xf numFmtId="0" fontId="1" fillId="13" borderId="2" xfId="4" applyNumberFormat="1" applyFont="1" applyFill="1" applyBorder="1" applyAlignment="1" applyProtection="1">
      <alignment horizontal="left" vertical="center" wrapText="1"/>
    </xf>
    <xf numFmtId="0" fontId="1" fillId="13" borderId="2" xfId="4" applyNumberFormat="1" applyFont="1" applyFill="1" applyBorder="1" applyAlignment="1" applyProtection="1">
      <alignment horizontal="left" vertical="center" wrapText="1"/>
      <protection locked="0"/>
    </xf>
    <xf numFmtId="0" fontId="0" fillId="13" borderId="13" xfId="4" applyNumberFormat="1" applyFont="1" applyFill="1" applyBorder="1" applyAlignment="1" applyProtection="1">
      <alignment horizontal="left" vertical="top" wrapText="1"/>
      <protection locked="0"/>
    </xf>
    <xf numFmtId="0" fontId="0" fillId="13" borderId="14" xfId="4" applyNumberFormat="1" applyFont="1" applyFill="1" applyBorder="1" applyAlignment="1" applyProtection="1">
      <alignment horizontal="left" vertical="top" wrapText="1"/>
      <protection locked="0"/>
    </xf>
    <xf numFmtId="0" fontId="0" fillId="13" borderId="15" xfId="4" applyNumberFormat="1" applyFont="1" applyFill="1" applyBorder="1" applyAlignment="1" applyProtection="1">
      <alignment horizontal="left" vertical="top" wrapText="1"/>
      <protection locked="0"/>
    </xf>
    <xf numFmtId="0" fontId="1" fillId="13" borderId="35" xfId="4" applyNumberFormat="1" applyFont="1" applyFill="1" applyBorder="1" applyAlignment="1" applyProtection="1">
      <alignment horizontal="left" vertical="center" wrapText="1"/>
    </xf>
    <xf numFmtId="0" fontId="1" fillId="13" borderId="35" xfId="4" applyNumberFormat="1" applyFont="1" applyFill="1" applyBorder="1" applyAlignment="1" applyProtection="1">
      <alignment horizontal="left" vertical="center" wrapText="1"/>
      <protection locked="0"/>
    </xf>
    <xf numFmtId="0" fontId="24" fillId="13" borderId="18" xfId="4" applyNumberFormat="1" applyFont="1" applyFill="1" applyBorder="1" applyAlignment="1" applyProtection="1">
      <alignment horizontal="center" vertical="top" wrapText="1"/>
    </xf>
    <xf numFmtId="0" fontId="24" fillId="13" borderId="19" xfId="4" applyNumberFormat="1" applyFont="1" applyFill="1" applyBorder="1" applyAlignment="1" applyProtection="1">
      <alignment horizontal="center" vertical="top" wrapText="1"/>
    </xf>
    <xf numFmtId="0" fontId="24" fillId="13" borderId="20" xfId="4" applyNumberFormat="1" applyFont="1" applyFill="1" applyBorder="1" applyAlignment="1" applyProtection="1">
      <alignment horizontal="center" vertical="top" wrapText="1"/>
    </xf>
    <xf numFmtId="0" fontId="28" fillId="13" borderId="4" xfId="6" applyFont="1" applyBorder="1" applyAlignment="1">
      <alignment horizontal="center" vertical="center" wrapText="1"/>
    </xf>
    <xf numFmtId="0" fontId="28" fillId="13" borderId="6" xfId="6" applyFont="1" applyBorder="1" applyAlignment="1">
      <alignment horizontal="center" vertical="center" wrapText="1"/>
    </xf>
    <xf numFmtId="0" fontId="28" fillId="13" borderId="41" xfId="6" applyFont="1" applyBorder="1" applyAlignment="1">
      <alignment horizontal="center" vertical="center" wrapText="1"/>
    </xf>
    <xf numFmtId="0" fontId="12" fillId="13" borderId="39" xfId="6" applyBorder="1" applyAlignment="1">
      <alignment horizontal="center" vertical="center" wrapText="1"/>
    </xf>
    <xf numFmtId="0" fontId="12" fillId="13" borderId="42" xfId="6" applyBorder="1" applyAlignment="1">
      <alignment horizontal="center" vertical="center" wrapText="1"/>
    </xf>
    <xf numFmtId="0" fontId="26" fillId="13" borderId="41" xfId="6" applyFont="1" applyBorder="1" applyAlignment="1">
      <alignment horizontal="center" vertical="center" wrapText="1"/>
    </xf>
    <xf numFmtId="10" fontId="26" fillId="13" borderId="41" xfId="6" applyNumberFormat="1" applyFont="1" applyBorder="1" applyAlignment="1">
      <alignment horizontal="center" vertical="center" wrapText="1"/>
    </xf>
    <xf numFmtId="0" fontId="26" fillId="13" borderId="39" xfId="6" applyFont="1" applyBorder="1" applyAlignment="1">
      <alignment horizontal="center" vertical="center" wrapText="1"/>
    </xf>
    <xf numFmtId="0" fontId="26" fillId="13" borderId="42" xfId="6" applyFont="1" applyBorder="1" applyAlignment="1">
      <alignment horizontal="center" vertical="center" wrapText="1"/>
    </xf>
    <xf numFmtId="0" fontId="27" fillId="13" borderId="40" xfId="6" applyFont="1" applyBorder="1" applyAlignment="1">
      <alignment horizontal="center" vertical="center" wrapText="1"/>
    </xf>
    <xf numFmtId="0" fontId="27" fillId="13" borderId="43" xfId="6" applyFont="1" applyBorder="1" applyAlignment="1">
      <alignment horizontal="center" vertical="center" wrapText="1"/>
    </xf>
    <xf numFmtId="0" fontId="26" fillId="13" borderId="4" xfId="6" applyFont="1" applyBorder="1" applyAlignment="1">
      <alignment horizontal="center" vertical="center" wrapText="1"/>
    </xf>
    <xf numFmtId="0" fontId="26" fillId="13" borderId="5" xfId="6" applyFont="1" applyBorder="1" applyAlignment="1">
      <alignment horizontal="center" vertical="center" wrapText="1"/>
    </xf>
    <xf numFmtId="0" fontId="29" fillId="13" borderId="4" xfId="6" applyFont="1" applyBorder="1" applyAlignment="1">
      <alignment horizontal="left" vertical="top" wrapText="1"/>
    </xf>
    <xf numFmtId="0" fontId="29" fillId="13" borderId="6" xfId="6" applyFont="1" applyBorder="1" applyAlignment="1">
      <alignment horizontal="left" vertical="top" wrapText="1"/>
    </xf>
    <xf numFmtId="0" fontId="29" fillId="13" borderId="41" xfId="6" applyFont="1" applyBorder="1" applyAlignment="1">
      <alignment horizontal="left" vertical="top" wrapText="1"/>
    </xf>
  </cellXfs>
  <cellStyles count="7">
    <cellStyle name="Moeda" xfId="5" builtinId="4"/>
    <cellStyle name="Moeda 2" xfId="3"/>
    <cellStyle name="Normal" xfId="0" builtinId="0"/>
    <cellStyle name="Normal 2" xfId="1"/>
    <cellStyle name="Normal 2 2" xfId="2"/>
    <cellStyle name="Normal 3" xfId="4"/>
    <cellStyle name="Normal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2230499</xdr:colOff>
      <xdr:row>0</xdr:row>
      <xdr:rowOff>105002</xdr:rowOff>
    </xdr:from>
    <xdr:to>
      <xdr:col>4</xdr:col>
      <xdr:colOff>243967</xdr:colOff>
      <xdr:row>4</xdr:row>
      <xdr:rowOff>177810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5399" y="105002"/>
          <a:ext cx="785243" cy="8348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406400</xdr:colOff>
      <xdr:row>7</xdr:row>
      <xdr:rowOff>317500</xdr:rowOff>
    </xdr:from>
    <xdr:to>
      <xdr:col>22</xdr:col>
      <xdr:colOff>460375</xdr:colOff>
      <xdr:row>11</xdr:row>
      <xdr:rowOff>137795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17950" y="1889125"/>
          <a:ext cx="2416175" cy="934720"/>
        </a:xfrm>
        <a:prstGeom prst="rect">
          <a:avLst/>
        </a:prstGeom>
      </xdr:spPr>
    </xdr:pic>
    <xdr:clientData/>
  </xdr:twoCellAnchor>
  <xdr:twoCellAnchor editAs="oneCell">
    <xdr:from>
      <xdr:col>2</xdr:col>
      <xdr:colOff>497417</xdr:colOff>
      <xdr:row>0</xdr:row>
      <xdr:rowOff>137583</xdr:rowOff>
    </xdr:from>
    <xdr:to>
      <xdr:col>4</xdr:col>
      <xdr:colOff>107910</xdr:colOff>
      <xdr:row>3</xdr:row>
      <xdr:rowOff>72808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3000" y="137583"/>
          <a:ext cx="785243" cy="8348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2162175</xdr:colOff>
      <xdr:row>0</xdr:row>
      <xdr:rowOff>47625</xdr:rowOff>
    </xdr:from>
    <xdr:to>
      <xdr:col>2</xdr:col>
      <xdr:colOff>337568</xdr:colOff>
      <xdr:row>0</xdr:row>
      <xdr:rowOff>882433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47625"/>
          <a:ext cx="785243" cy="8348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361950</xdr:colOff>
      <xdr:row>0</xdr:row>
      <xdr:rowOff>66675</xdr:rowOff>
    </xdr:from>
    <xdr:to>
      <xdr:col>8</xdr:col>
      <xdr:colOff>540491</xdr:colOff>
      <xdr:row>4</xdr:row>
      <xdr:rowOff>139483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66675"/>
          <a:ext cx="788141" cy="8348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IN&#193;S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camento"/>
      <sheetName val="orcamento "/>
      <sheetName val="Planilha1"/>
      <sheetName val="MEMÓRIA 04"/>
    </sheetNames>
    <sheetDataSet>
      <sheetData sheetId="0">
        <row r="4">
          <cell r="B4" t="str">
            <v>SERVIÇOS PRELIMINARES</v>
          </cell>
        </row>
        <row r="5">
          <cell r="C5" t="str">
            <v>Demolição de alvenaria de bloco cerâmico e=0,09m - revestida</v>
          </cell>
        </row>
        <row r="6">
          <cell r="C6" t="str">
            <v>Demolição de piso de alta resistência</v>
          </cell>
        </row>
        <row r="7">
          <cell r="B7" t="str">
            <v>INFRAESTRUTURA</v>
          </cell>
        </row>
        <row r="8">
          <cell r="C8" t="str">
            <v>ESCAVAÇÃO MANUAL DE VALA COM PROFUNDIDADE MENOR OU IGUAL A 1,30 M. AF_03/2016</v>
          </cell>
        </row>
        <row r="9">
          <cell r="C9" t="str">
            <v>ALVENARIA DE EMBASAMENTO EM TIJOLOS CERAMICOS MACICOS 5X10X20CM, ASSENTADO COM ARGAMASSA TRACO 1:2:8 (CIMENTO, CAL E AREIA)</v>
          </cell>
        </row>
        <row r="11">
          <cell r="C11" t="str">
            <v>CINTA DE AMARRAÇÃO DE ALVENARIA MOLDADA IN LOCO COM UTILIZAÇÃO DE BLOCOS CANALETA. AF_03/2016</v>
          </cell>
        </row>
        <row r="13">
          <cell r="C13" t="str">
            <v>(COMPOSIÇÃO REPRESENTATIVA) EXECUÇÃO DE ESTRUTURAS DE CONCRETO ARMADO CONVENCIONAL, PARA EDIFICAÇÃO HABITACIONAL MULTIFAMILIAR (PRÉDIO), FCK = 25 MPA. AF_01/2017</v>
          </cell>
        </row>
        <row r="14">
          <cell r="C14" t="str">
            <v>CINTA DE AMARRAÇÃO DE ALVENARIA MOLDADA IN LOCO COM UTILIZAÇÃO DE BLOCOS CANALETA. AF_03/2016</v>
          </cell>
        </row>
        <row r="15">
          <cell r="C15" t="str">
            <v>VERGA MOLDADA IN LOCO EM CONCRETO PARA JANELAS COM ATÉ 1,5 M DE VÃO. AF_03/2016</v>
          </cell>
        </row>
        <row r="16">
          <cell r="C16" t="str">
            <v>VERGA MOLDADA IN LOCO EM CONCRETO PARA PORTAS COM ATÉ 1,5 M DE VÃO. AF_03/2016</v>
          </cell>
        </row>
        <row r="17">
          <cell r="B17" t="str">
            <v>PAREDES E PAINÉIS</v>
          </cell>
        </row>
        <row r="18">
          <cell r="C18" t="str">
            <v>Alvenaria bloco cerâmico vedação, 9x19x24cm, e=9cm, com argamassa t5 - 1:2:8 (cimento/cal/areia), junta=2cm</v>
          </cell>
        </row>
        <row r="19">
          <cell r="B19" t="str">
            <v>COBERTURA</v>
          </cell>
        </row>
        <row r="20">
          <cell r="C20" t="str">
            <v>Madeiramento em massaranduba/madeira de lei, peça serrada p/ telha fibrocimento 4mm tipo Vogatex da Eternit ou similar</v>
          </cell>
        </row>
        <row r="21">
          <cell r="C21" t="str">
            <v>Telhamento com telha de fibrocimento ondulada esp = 4mm</v>
          </cell>
        </row>
        <row r="22">
          <cell r="C22" t="str">
            <v>Rufo de concreto armado fck=20mpa l=30cm e h=5cm</v>
          </cell>
        </row>
        <row r="23">
          <cell r="C23" t="str">
            <v>Calha em chapa de aço galvanizado nº 24, desenvolvimento 40 cm (fundo=12 cm, laterais=12 cm, bordas=2 cm)</v>
          </cell>
        </row>
        <row r="24">
          <cell r="B24" t="str">
            <v>REVESTIMENTO</v>
          </cell>
        </row>
        <row r="25">
          <cell r="C25" t="str">
            <v>CHAPISCO APLICADO EM ALVENARIA (COM PRESENÇA DE VÃOS) E ESTRUTURAS DE CONCRETO DE FACHADA, COM COLHER DE PEDREIRO. ARGAMASSA TRAÇO 1:3 COM PREPARO MANUAL. AF_06/2014</v>
          </cell>
        </row>
        <row r="26">
          <cell r="C26" t="str">
            <v>(COMPOSIÇÃO REPRESENTATIVA) DO SERVIÇO DE EMBOÇO/MASSA ÚNICA, APLICADO MANUALMENTE, TRAÇO 1:2:8, EM BETONEIRA DE 400L, PAREDES INTERNAS, COM EXECUÇÃO DE TALISCAS, EDIFICAÇÃO HABITACIONAL UNIFAMILIAR (CASAS) E EDIFICAÇÃO PÚBLICA PADRÃO. AF_12/2014</v>
          </cell>
        </row>
        <row r="27">
          <cell r="C27" t="str">
            <v>(COMPOSIÇÃO REPRESENTATIVA) DO SERVIÇO DE REVESTIMENTO CERÂMICO PARA AMBIENTES DE ÁREAS MOLHADAS, MEIA PAREDE OU PAREDE INTEIRA, COM PLACAS TIPO GRÊS OU SEMI-GRÊS, DIMENSÕES 20X20 CM, PARA EDIFICAÇÃO HABITACIONAL MULTIFAMILIAR (PRÉDIO). AF_11/2014</v>
          </cell>
        </row>
        <row r="28">
          <cell r="B28" t="str">
            <v>PISOS</v>
          </cell>
        </row>
        <row r="29">
          <cell r="C29" t="str">
            <v>(COMPOSIÇÃO REPRESENTATIVA) DO SERVIÇO DE REVESTIMENTO CERÂMICO PARA PISO COM PLACAS TIPO GRÉS DE DIMENSÕES 35X35 CM, PARA EDIFICAÇÃO HABITACIONAL MULTIFAMILIAR (PRÉDIO). AF_11/2014</v>
          </cell>
        </row>
        <row r="30">
          <cell r="C30" t="str">
            <v>CONTRAPISO EM ARGAMASSA PRONTA, PREPARO MANUAL, APLICADO EM ÁREAS SECAS SOBRE LAJE, NÃO ADERIDO, ESPESSURA 4CM. AF_06/2014</v>
          </cell>
        </row>
        <row r="31">
          <cell r="C31" t="str">
            <v>PISO EM GRANILITE, MARMORITE OU GRANITINA ESPESSURA 8 MM, INCLUSO JUNTAS DE DILATACAO PLASTICAS</v>
          </cell>
        </row>
        <row r="46">
          <cell r="B46" t="str">
            <v>PINTURA</v>
          </cell>
        </row>
        <row r="47">
          <cell r="C47" t="str">
            <v>APLICAÇÃO MANUAL DE PINTURA COM TINTA LÁTEX ACRÍLICA EM PAREDES, DUAS DEMÃOS. AF_06/2014</v>
          </cell>
        </row>
        <row r="48">
          <cell r="C48" t="str">
            <v>Emassamento de superfície, com aplicação de 01 demão de massa acrílica, lixamento e retoques - Rev 03</v>
          </cell>
        </row>
        <row r="51">
          <cell r="C51" t="str">
            <v>APLICAÇÃO MANUAL DE PINTURA COM TINTA LÁTEX PVA EM TETO, DUAS DEMÃOS. AF_06/2014</v>
          </cell>
        </row>
        <row r="52">
          <cell r="B52" t="str">
            <v>INSTALAÇÕES ELÉTRICAS</v>
          </cell>
        </row>
        <row r="53">
          <cell r="C53" t="str">
            <v>Ponto de luz em teto ou parede, com eletroduto pvc rígido embutido Ø 3/4"</v>
          </cell>
        </row>
        <row r="57">
          <cell r="C57" t="str">
            <v>LUMINARIA SOBREPOR TP CALHA C/REATOR PART CONVENC LAMP 1X20W E STARTERFIX EM LAJE OU FORRO - FORNECIMENTO E COLOCACAO</v>
          </cell>
        </row>
        <row r="58">
          <cell r="C58" t="str">
            <v>Ponto de interruptor 01 seção (1 s) embutido com eletroduto de pvc flexível sanfonado Ø 3/4"</v>
          </cell>
        </row>
        <row r="60">
          <cell r="C60" t="str">
            <v>Ponto de tomada 3p para ar condicionado até 3000 va, com eletroduto de ferro galvanizado aparente Ø 3/4", incluindo conjunto astop/30a, inclusive aterramento</v>
          </cell>
        </row>
        <row r="62">
          <cell r="C62" t="str">
            <v>Luminária arandela tipo meia-lua, para 1 lâmpada de 15 w - fornecimento e instalação. af_11/2017</v>
          </cell>
        </row>
        <row r="63">
          <cell r="B63" t="str">
            <v>INSTALAÇÕES HIDROSSANITÁRIAS</v>
          </cell>
        </row>
        <row r="64">
          <cell r="C64" t="str">
            <v>Ponto de água fria embutido, c/material pvc rígido roscável Ø 3/4"</v>
          </cell>
        </row>
        <row r="65">
          <cell r="C65" t="str">
            <v>Ponto de esgoto com tubo de pvc rígido soldável de Ø 40 mm (lavatórios, mictórios, ralos sifonados, etc...)</v>
          </cell>
        </row>
        <row r="67">
          <cell r="C67" t="str">
            <v>Ponto de esgoto com tubo de pvc rígido soldável de Ø 100 mm (vaso sanitário)</v>
          </cell>
        </row>
        <row r="75">
          <cell r="C75" t="str">
            <v>Bancada em granito cinza andorinha, e=2cm</v>
          </cell>
        </row>
        <row r="84">
          <cell r="C84" t="str">
            <v>REGISTRO DE GAVETA BRUTO, LATÃO, ROSCÁVEL, 3/4", COM ACABAMENTO E CANOPLA CROMADOS. FORNECIDO E INSTALADO EM RAMAL DE ÁGUA. AF_12/2014</v>
          </cell>
        </row>
      </sheetData>
      <sheetData sheetId="1">
        <row r="8">
          <cell r="B8" t="str">
            <v>SUPRAESTRUTURA</v>
          </cell>
        </row>
        <row r="53">
          <cell r="C53" t="str">
            <v>Ponto de tomada 2p+t, ABNT, de embutir, 10 A, com eletroduto de pvc flexível sanfonado embutido Ø 3/4", fio rigido 2,5mm² (fio 12), inclusive placa em pvc e aterramento</v>
          </cell>
        </row>
      </sheetData>
      <sheetData sheetId="2">
        <row r="17">
          <cell r="B17" t="str">
            <v>Refeitório</v>
          </cell>
        </row>
        <row r="21">
          <cell r="B21" t="str">
            <v>Sala para AEE 01</v>
          </cell>
        </row>
        <row r="22">
          <cell r="B22" t="str">
            <v>Biblioteca</v>
          </cell>
        </row>
        <row r="23">
          <cell r="B23" t="str">
            <v>Sala para AEE 02</v>
          </cell>
        </row>
        <row r="24">
          <cell r="B24" t="str">
            <v>Circulação</v>
          </cell>
        </row>
        <row r="25">
          <cell r="B25" t="str">
            <v>PNE Mac./Fem.</v>
          </cell>
        </row>
        <row r="26">
          <cell r="B26" t="str">
            <v>Recepção/Espera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file:///\\192.168.0.108\OneDrive\Empresas\03%20-%20ORION\06%20-%20OBRAS\Arapiraca_REFORMA%20DE%20PRA&#199;A\06_ORCAMENTO%20LICITACAO%20PRACA%20AFRANIO%20SALGADO%20LAJES.xl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03"/>
  <sheetViews>
    <sheetView zoomScale="115" zoomScaleNormal="115" workbookViewId="0">
      <selection sqref="A1:I103"/>
    </sheetView>
  </sheetViews>
  <sheetFormatPr defaultRowHeight="15"/>
  <cols>
    <col min="1" max="1" width="8.28515625" bestFit="1" customWidth="1"/>
    <col min="2" max="2" width="8.28515625" customWidth="1"/>
    <col min="3" max="3" width="34.140625" bestFit="1"/>
    <col min="4" max="4" width="7.42578125" customWidth="1"/>
    <col min="5" max="5" width="7.5703125" bestFit="1" customWidth="1"/>
    <col min="6" max="6" width="8.28515625" customWidth="1"/>
    <col min="7" max="7" width="11.140625" bestFit="1" customWidth="1"/>
    <col min="8" max="8" width="16.5703125" bestFit="1" customWidth="1"/>
    <col min="9" max="9" width="10.85546875" bestFit="1" customWidth="1"/>
  </cols>
  <sheetData>
    <row r="1" spans="1:9">
      <c r="A1" s="158"/>
      <c r="B1" s="159"/>
      <c r="C1" s="159"/>
      <c r="D1" s="159"/>
      <c r="E1" s="159"/>
      <c r="F1" s="159"/>
      <c r="G1" s="159"/>
      <c r="H1" s="159"/>
      <c r="I1" s="160"/>
    </row>
    <row r="2" spans="1:9">
      <c r="A2" s="161"/>
      <c r="B2" s="162"/>
      <c r="C2" s="162"/>
      <c r="D2" s="162"/>
      <c r="E2" s="162"/>
      <c r="F2" s="162"/>
      <c r="G2" s="162"/>
      <c r="H2" s="162"/>
      <c r="I2" s="163"/>
    </row>
    <row r="3" spans="1:9">
      <c r="A3" s="161"/>
      <c r="B3" s="162"/>
      <c r="C3" s="162"/>
      <c r="D3" s="162"/>
      <c r="E3" s="162"/>
      <c r="F3" s="162"/>
      <c r="G3" s="162"/>
      <c r="H3" s="162"/>
      <c r="I3" s="163"/>
    </row>
    <row r="4" spans="1:9">
      <c r="A4" s="161"/>
      <c r="B4" s="162"/>
      <c r="C4" s="162"/>
      <c r="D4" s="162"/>
      <c r="E4" s="162"/>
      <c r="F4" s="162"/>
      <c r="G4" s="162"/>
      <c r="H4" s="162"/>
      <c r="I4" s="163"/>
    </row>
    <row r="5" spans="1:9">
      <c r="A5" s="161"/>
      <c r="B5" s="162"/>
      <c r="C5" s="162"/>
      <c r="D5" s="162"/>
      <c r="E5" s="162"/>
      <c r="F5" s="162"/>
      <c r="G5" s="162"/>
      <c r="H5" s="162"/>
      <c r="I5" s="163"/>
    </row>
    <row r="6" spans="1:9" ht="15" customHeight="1">
      <c r="A6" s="161" t="s">
        <v>409</v>
      </c>
      <c r="B6" s="162"/>
      <c r="C6" s="162"/>
      <c r="D6" s="162"/>
      <c r="E6" s="162"/>
      <c r="F6" s="162"/>
      <c r="G6" s="162"/>
      <c r="H6" s="162"/>
      <c r="I6" s="163"/>
    </row>
    <row r="7" spans="1:9">
      <c r="A7" s="161"/>
      <c r="B7" s="162"/>
      <c r="C7" s="162"/>
      <c r="D7" s="162"/>
      <c r="E7" s="162"/>
      <c r="F7" s="162"/>
      <c r="G7" s="162"/>
      <c r="H7" s="162"/>
      <c r="I7" s="163"/>
    </row>
    <row r="8" spans="1:9" ht="15.75" thickBot="1">
      <c r="A8" s="164"/>
      <c r="B8" s="165"/>
      <c r="C8" s="165"/>
      <c r="D8" s="165"/>
      <c r="E8" s="165"/>
      <c r="F8" s="165"/>
      <c r="G8" s="165"/>
      <c r="H8" s="165"/>
      <c r="I8" s="166"/>
    </row>
    <row r="9" spans="1:9" ht="16.5" thickBot="1">
      <c r="A9" s="167" t="s">
        <v>410</v>
      </c>
      <c r="B9" s="168"/>
      <c r="C9" s="168"/>
      <c r="D9" s="168"/>
      <c r="E9" s="168"/>
      <c r="F9" s="168"/>
      <c r="G9" s="168"/>
      <c r="H9" s="168"/>
      <c r="I9" s="169"/>
    </row>
    <row r="10" spans="1:9">
      <c r="A10" s="147" t="s">
        <v>411</v>
      </c>
      <c r="B10" s="148"/>
      <c r="C10" s="148" t="s">
        <v>417</v>
      </c>
      <c r="D10" s="148"/>
      <c r="E10" s="148"/>
      <c r="F10" s="151"/>
      <c r="G10" s="113" t="s">
        <v>416</v>
      </c>
      <c r="H10" s="152">
        <v>43497</v>
      </c>
      <c r="I10" s="153"/>
    </row>
    <row r="11" spans="1:9" ht="15.75" customHeight="1" thickBot="1">
      <c r="A11" s="149" t="s">
        <v>415</v>
      </c>
      <c r="B11" s="150"/>
      <c r="C11" s="118" t="s">
        <v>418</v>
      </c>
      <c r="D11" s="114" t="s">
        <v>412</v>
      </c>
      <c r="E11" s="115">
        <v>0.2868</v>
      </c>
      <c r="F11" s="154" t="s">
        <v>419</v>
      </c>
      <c r="G11" s="154"/>
      <c r="H11" s="116" t="s">
        <v>413</v>
      </c>
      <c r="I11" s="117" t="s">
        <v>414</v>
      </c>
    </row>
    <row r="12" spans="1:9" ht="9.9499999999999993" customHeight="1">
      <c r="A12" s="1"/>
      <c r="B12" s="157" t="s">
        <v>0</v>
      </c>
      <c r="C12" s="157"/>
      <c r="D12" s="157"/>
      <c r="E12" s="157"/>
      <c r="F12" s="157"/>
      <c r="G12" s="157"/>
      <c r="H12" s="107"/>
      <c r="I12" s="1"/>
    </row>
    <row r="13" spans="1:9" ht="21.95" customHeight="1">
      <c r="A13" s="2" t="s">
        <v>1</v>
      </c>
      <c r="B13" s="2" t="s">
        <v>2</v>
      </c>
      <c r="C13" s="2" t="s">
        <v>3</v>
      </c>
      <c r="D13" s="2" t="s">
        <v>4</v>
      </c>
      <c r="E13" s="2" t="s">
        <v>5</v>
      </c>
      <c r="F13" s="2" t="s">
        <v>6</v>
      </c>
      <c r="G13" s="108" t="s">
        <v>407</v>
      </c>
      <c r="H13" s="108" t="s">
        <v>408</v>
      </c>
      <c r="I13" s="2" t="s">
        <v>7</v>
      </c>
    </row>
    <row r="14" spans="1:9" ht="20.100000000000001" customHeight="1">
      <c r="A14" s="3" t="s">
        <v>8</v>
      </c>
      <c r="B14" s="155" t="s">
        <v>9</v>
      </c>
      <c r="C14" s="156"/>
      <c r="D14" s="156"/>
      <c r="E14" s="156"/>
      <c r="F14" s="156"/>
      <c r="G14" s="156"/>
      <c r="H14" s="109"/>
      <c r="I14" s="110">
        <f>SUM(I15:I16)</f>
        <v>610.12129312000002</v>
      </c>
    </row>
    <row r="15" spans="1:9" ht="18">
      <c r="A15" s="4" t="s">
        <v>10</v>
      </c>
      <c r="B15" s="5" t="s">
        <v>11</v>
      </c>
      <c r="C15" s="6" t="s">
        <v>12</v>
      </c>
      <c r="D15" s="5" t="s">
        <v>13</v>
      </c>
      <c r="E15" s="5" t="s">
        <v>14</v>
      </c>
      <c r="F15" s="7">
        <v>16.309999999999999</v>
      </c>
      <c r="G15" s="111">
        <v>20.64</v>
      </c>
      <c r="H15" s="111">
        <f>G15*1.2868</f>
        <v>26.559552</v>
      </c>
      <c r="I15" s="111">
        <f>H15*F15</f>
        <v>433.18629311999996</v>
      </c>
    </row>
    <row r="16" spans="1:9">
      <c r="A16" s="4" t="s">
        <v>15</v>
      </c>
      <c r="B16" s="5" t="s">
        <v>16</v>
      </c>
      <c r="C16" s="6" t="s">
        <v>17</v>
      </c>
      <c r="D16" s="5" t="s">
        <v>13</v>
      </c>
      <c r="E16" s="5" t="s">
        <v>18</v>
      </c>
      <c r="F16" s="7">
        <v>10</v>
      </c>
      <c r="G16" s="111">
        <v>13.75</v>
      </c>
      <c r="H16" s="111">
        <f t="shared" ref="H16:H79" si="0">G16*1.2868</f>
        <v>17.6935</v>
      </c>
      <c r="I16" s="111">
        <f t="shared" ref="I16:I79" si="1">H16*F16</f>
        <v>176.935</v>
      </c>
    </row>
    <row r="17" spans="1:9" ht="20.100000000000001" customHeight="1">
      <c r="A17" s="3" t="s">
        <v>19</v>
      </c>
      <c r="B17" s="155" t="s">
        <v>20</v>
      </c>
      <c r="C17" s="156"/>
      <c r="D17" s="156"/>
      <c r="E17" s="156"/>
      <c r="F17" s="156"/>
      <c r="G17" s="156"/>
      <c r="H17" s="111"/>
      <c r="I17" s="112">
        <f>SUM(I18:I21)</f>
        <v>17402.929236159998</v>
      </c>
    </row>
    <row r="18" spans="1:9" ht="27">
      <c r="A18" s="4" t="s">
        <v>21</v>
      </c>
      <c r="B18" s="5" t="s">
        <v>22</v>
      </c>
      <c r="C18" s="6" t="s">
        <v>23</v>
      </c>
      <c r="D18" s="5" t="s">
        <v>24</v>
      </c>
      <c r="E18" s="5" t="s">
        <v>25</v>
      </c>
      <c r="F18" s="7">
        <v>4.6500000000000004</v>
      </c>
      <c r="G18" s="111">
        <v>49.52</v>
      </c>
      <c r="H18" s="111">
        <f t="shared" si="0"/>
        <v>63.722335999999999</v>
      </c>
      <c r="I18" s="111">
        <f t="shared" si="1"/>
        <v>296.30886240000001</v>
      </c>
    </row>
    <row r="19" spans="1:9" ht="36">
      <c r="A19" s="4" t="s">
        <v>26</v>
      </c>
      <c r="B19" s="5" t="s">
        <v>27</v>
      </c>
      <c r="C19" s="6" t="s">
        <v>28</v>
      </c>
      <c r="D19" s="5" t="s">
        <v>24</v>
      </c>
      <c r="E19" s="5" t="s">
        <v>25</v>
      </c>
      <c r="F19" s="7">
        <v>3.88</v>
      </c>
      <c r="G19" s="111">
        <v>528.79999999999995</v>
      </c>
      <c r="H19" s="111">
        <f t="shared" si="0"/>
        <v>680.45983999999987</v>
      </c>
      <c r="I19" s="111">
        <f t="shared" si="1"/>
        <v>2640.1841791999996</v>
      </c>
    </row>
    <row r="20" spans="1:9" ht="45">
      <c r="A20" s="4" t="s">
        <v>29</v>
      </c>
      <c r="B20" s="5" t="s">
        <v>30</v>
      </c>
      <c r="C20" s="6" t="s">
        <v>31</v>
      </c>
      <c r="D20" s="5" t="s">
        <v>24</v>
      </c>
      <c r="E20" s="5" t="s">
        <v>25</v>
      </c>
      <c r="F20" s="7">
        <v>7.68</v>
      </c>
      <c r="G20" s="111">
        <v>1332.04</v>
      </c>
      <c r="H20" s="111">
        <f t="shared" si="0"/>
        <v>1714.0690719999998</v>
      </c>
      <c r="I20" s="111">
        <f t="shared" si="1"/>
        <v>13164.050472959998</v>
      </c>
    </row>
    <row r="21" spans="1:9" ht="27">
      <c r="A21" s="4" t="s">
        <v>32</v>
      </c>
      <c r="B21" s="5" t="s">
        <v>33</v>
      </c>
      <c r="C21" s="6" t="s">
        <v>34</v>
      </c>
      <c r="D21" s="5" t="s">
        <v>24</v>
      </c>
      <c r="E21" s="5" t="s">
        <v>35</v>
      </c>
      <c r="F21" s="7">
        <v>48.8</v>
      </c>
      <c r="G21" s="111">
        <v>20.74</v>
      </c>
      <c r="H21" s="111">
        <f t="shared" si="0"/>
        <v>26.688231999999996</v>
      </c>
      <c r="I21" s="111">
        <f t="shared" si="1"/>
        <v>1302.3857215999997</v>
      </c>
    </row>
    <row r="22" spans="1:9" ht="20.100000000000001" customHeight="1">
      <c r="A22" s="3" t="s">
        <v>36</v>
      </c>
      <c r="B22" s="155" t="s">
        <v>37</v>
      </c>
      <c r="C22" s="156"/>
      <c r="D22" s="156"/>
      <c r="E22" s="156"/>
      <c r="F22" s="156"/>
      <c r="G22" s="156"/>
      <c r="H22" s="111"/>
      <c r="I22" s="112">
        <f>SUM(I23:I26)</f>
        <v>7095.7986664</v>
      </c>
    </row>
    <row r="23" spans="1:9" ht="45">
      <c r="A23" s="4" t="s">
        <v>38</v>
      </c>
      <c r="B23" s="5" t="s">
        <v>30</v>
      </c>
      <c r="C23" s="6" t="s">
        <v>31</v>
      </c>
      <c r="D23" s="5" t="s">
        <v>24</v>
      </c>
      <c r="E23" s="5" t="s">
        <v>25</v>
      </c>
      <c r="F23" s="7">
        <v>0.45</v>
      </c>
      <c r="G23" s="111">
        <v>1332.04</v>
      </c>
      <c r="H23" s="111">
        <f t="shared" si="0"/>
        <v>1714.0690719999998</v>
      </c>
      <c r="I23" s="111">
        <f t="shared" si="1"/>
        <v>771.3310823999999</v>
      </c>
    </row>
    <row r="24" spans="1:9" ht="27">
      <c r="A24" s="4" t="s">
        <v>39</v>
      </c>
      <c r="B24" s="5" t="s">
        <v>33</v>
      </c>
      <c r="C24" s="6" t="s">
        <v>34</v>
      </c>
      <c r="D24" s="5" t="s">
        <v>24</v>
      </c>
      <c r="E24" s="5" t="s">
        <v>35</v>
      </c>
      <c r="F24" s="7">
        <v>48.8</v>
      </c>
      <c r="G24" s="111">
        <v>20.74</v>
      </c>
      <c r="H24" s="111">
        <f t="shared" si="0"/>
        <v>26.688231999999996</v>
      </c>
      <c r="I24" s="111">
        <f t="shared" si="1"/>
        <v>1302.3857215999997</v>
      </c>
    </row>
    <row r="25" spans="1:9" ht="18">
      <c r="A25" s="4" t="s">
        <v>40</v>
      </c>
      <c r="B25" s="5" t="s">
        <v>41</v>
      </c>
      <c r="C25" s="6" t="s">
        <v>42</v>
      </c>
      <c r="D25" s="5" t="s">
        <v>24</v>
      </c>
      <c r="E25" s="5" t="s">
        <v>35</v>
      </c>
      <c r="F25" s="7">
        <v>51.4</v>
      </c>
      <c r="G25" s="111">
        <v>46</v>
      </c>
      <c r="H25" s="111">
        <f t="shared" si="0"/>
        <v>59.192799999999998</v>
      </c>
      <c r="I25" s="111">
        <f t="shared" si="1"/>
        <v>3042.50992</v>
      </c>
    </row>
    <row r="26" spans="1:9" ht="18">
      <c r="A26" s="4" t="s">
        <v>43</v>
      </c>
      <c r="B26" s="5" t="s">
        <v>44</v>
      </c>
      <c r="C26" s="6" t="s">
        <v>45</v>
      </c>
      <c r="D26" s="5" t="s">
        <v>24</v>
      </c>
      <c r="E26" s="5" t="s">
        <v>35</v>
      </c>
      <c r="F26" s="7">
        <v>34.4</v>
      </c>
      <c r="G26" s="111">
        <v>44.72</v>
      </c>
      <c r="H26" s="111">
        <f t="shared" si="0"/>
        <v>57.545696</v>
      </c>
      <c r="I26" s="111">
        <f t="shared" si="1"/>
        <v>1979.5719423999999</v>
      </c>
    </row>
    <row r="27" spans="1:9" ht="20.100000000000001" customHeight="1">
      <c r="A27" s="3" t="s">
        <v>46</v>
      </c>
      <c r="B27" s="155" t="s">
        <v>47</v>
      </c>
      <c r="C27" s="156"/>
      <c r="D27" s="156"/>
      <c r="E27" s="156"/>
      <c r="F27" s="156"/>
      <c r="G27" s="156"/>
      <c r="H27" s="111"/>
      <c r="I27" s="112">
        <f>SUM(I28)</f>
        <v>12597.149188800002</v>
      </c>
    </row>
    <row r="28" spans="1:9" ht="27">
      <c r="A28" s="4" t="s">
        <v>48</v>
      </c>
      <c r="B28" s="5" t="s">
        <v>49</v>
      </c>
      <c r="C28" s="6" t="s">
        <v>50</v>
      </c>
      <c r="D28" s="5" t="s">
        <v>13</v>
      </c>
      <c r="E28" s="5" t="s">
        <v>18</v>
      </c>
      <c r="F28" s="7">
        <v>301.68</v>
      </c>
      <c r="G28" s="111">
        <v>32.450000000000003</v>
      </c>
      <c r="H28" s="111">
        <f t="shared" si="0"/>
        <v>41.756660000000004</v>
      </c>
      <c r="I28" s="111">
        <f t="shared" si="1"/>
        <v>12597.149188800002</v>
      </c>
    </row>
    <row r="29" spans="1:9" ht="20.100000000000001" customHeight="1">
      <c r="A29" s="3" t="s">
        <v>51</v>
      </c>
      <c r="B29" s="155" t="s">
        <v>52</v>
      </c>
      <c r="C29" s="156"/>
      <c r="D29" s="156"/>
      <c r="E29" s="156"/>
      <c r="F29" s="156"/>
      <c r="G29" s="156"/>
      <c r="H29" s="111"/>
      <c r="I29" s="112">
        <f>SUM(I30:I33)</f>
        <v>20468.479052800001</v>
      </c>
    </row>
    <row r="30" spans="1:9" ht="27">
      <c r="A30" s="4" t="s">
        <v>53</v>
      </c>
      <c r="B30" s="5" t="s">
        <v>54</v>
      </c>
      <c r="C30" s="6" t="s">
        <v>55</v>
      </c>
      <c r="D30" s="5" t="s">
        <v>13</v>
      </c>
      <c r="E30" s="5" t="s">
        <v>18</v>
      </c>
      <c r="F30" s="7">
        <v>152.87</v>
      </c>
      <c r="G30" s="111">
        <v>28.98</v>
      </c>
      <c r="H30" s="111">
        <f t="shared" si="0"/>
        <v>37.291463999999998</v>
      </c>
      <c r="I30" s="111">
        <f t="shared" si="1"/>
        <v>5700.7461016799998</v>
      </c>
    </row>
    <row r="31" spans="1:9" ht="18">
      <c r="A31" s="4" t="s">
        <v>56</v>
      </c>
      <c r="B31" s="5" t="s">
        <v>57</v>
      </c>
      <c r="C31" s="6" t="s">
        <v>58</v>
      </c>
      <c r="D31" s="5" t="s">
        <v>13</v>
      </c>
      <c r="E31" s="5" t="s">
        <v>18</v>
      </c>
      <c r="F31" s="7">
        <v>152.87</v>
      </c>
      <c r="G31" s="111">
        <v>25.14</v>
      </c>
      <c r="H31" s="111">
        <f t="shared" si="0"/>
        <v>32.350152000000001</v>
      </c>
      <c r="I31" s="111">
        <f t="shared" si="1"/>
        <v>4945.3677362400003</v>
      </c>
    </row>
    <row r="32" spans="1:9">
      <c r="A32" s="4" t="s">
        <v>59</v>
      </c>
      <c r="B32" s="5" t="s">
        <v>60</v>
      </c>
      <c r="C32" s="6" t="s">
        <v>61</v>
      </c>
      <c r="D32" s="5" t="s">
        <v>13</v>
      </c>
      <c r="E32" s="5" t="s">
        <v>62</v>
      </c>
      <c r="F32" s="7">
        <v>51.86</v>
      </c>
      <c r="G32" s="111">
        <v>24.46</v>
      </c>
      <c r="H32" s="111">
        <f t="shared" si="0"/>
        <v>31.475127999999998</v>
      </c>
      <c r="I32" s="111">
        <f t="shared" si="1"/>
        <v>1632.3001380799999</v>
      </c>
    </row>
    <row r="33" spans="1:9" ht="27">
      <c r="A33" s="4" t="s">
        <v>63</v>
      </c>
      <c r="B33" s="5" t="s">
        <v>64</v>
      </c>
      <c r="C33" s="6" t="s">
        <v>65</v>
      </c>
      <c r="D33" s="5" t="s">
        <v>13</v>
      </c>
      <c r="E33" s="5" t="s">
        <v>62</v>
      </c>
      <c r="F33" s="7">
        <v>80.77</v>
      </c>
      <c r="G33" s="111">
        <v>78.8</v>
      </c>
      <c r="H33" s="111">
        <f t="shared" si="0"/>
        <v>101.39984</v>
      </c>
      <c r="I33" s="111">
        <f t="shared" si="1"/>
        <v>8190.0650767999996</v>
      </c>
    </row>
    <row r="34" spans="1:9" ht="20.100000000000001" customHeight="1">
      <c r="A34" s="3" t="s">
        <v>66</v>
      </c>
      <c r="B34" s="155" t="s">
        <v>67</v>
      </c>
      <c r="C34" s="156"/>
      <c r="D34" s="156"/>
      <c r="E34" s="156"/>
      <c r="F34" s="156"/>
      <c r="G34" s="156"/>
      <c r="H34" s="111"/>
      <c r="I34" s="112">
        <f>SUM(I35:I37)</f>
        <v>35856.746854719997</v>
      </c>
    </row>
    <row r="35" spans="1:9" ht="45">
      <c r="A35" s="4" t="s">
        <v>68</v>
      </c>
      <c r="B35" s="5" t="s">
        <v>69</v>
      </c>
      <c r="C35" s="6" t="s">
        <v>70</v>
      </c>
      <c r="D35" s="5" t="s">
        <v>24</v>
      </c>
      <c r="E35" s="5" t="s">
        <v>71</v>
      </c>
      <c r="F35" s="7">
        <v>603.36</v>
      </c>
      <c r="G35" s="111">
        <v>5.7</v>
      </c>
      <c r="H35" s="111">
        <f t="shared" si="0"/>
        <v>7.3347600000000002</v>
      </c>
      <c r="I35" s="111">
        <f t="shared" si="1"/>
        <v>4425.5007936000002</v>
      </c>
    </row>
    <row r="36" spans="1:9" ht="63">
      <c r="A36" s="4" t="s">
        <v>72</v>
      </c>
      <c r="B36" s="5" t="s">
        <v>73</v>
      </c>
      <c r="C36" s="6" t="s">
        <v>74</v>
      </c>
      <c r="D36" s="5" t="s">
        <v>24</v>
      </c>
      <c r="E36" s="5" t="s">
        <v>71</v>
      </c>
      <c r="F36" s="7">
        <v>603.67999999999995</v>
      </c>
      <c r="G36" s="111">
        <v>26.27</v>
      </c>
      <c r="H36" s="111">
        <f t="shared" si="0"/>
        <v>33.804235999999996</v>
      </c>
      <c r="I36" s="111">
        <f t="shared" si="1"/>
        <v>20406.941188479996</v>
      </c>
    </row>
    <row r="37" spans="1:9" ht="63">
      <c r="A37" s="4" t="s">
        <v>75</v>
      </c>
      <c r="B37" s="5" t="s">
        <v>76</v>
      </c>
      <c r="C37" s="6" t="s">
        <v>77</v>
      </c>
      <c r="D37" s="5" t="s">
        <v>24</v>
      </c>
      <c r="E37" s="5" t="s">
        <v>71</v>
      </c>
      <c r="F37" s="7">
        <v>213.54</v>
      </c>
      <c r="G37" s="111">
        <v>40.119999999999997</v>
      </c>
      <c r="H37" s="111">
        <f t="shared" si="0"/>
        <v>51.626415999999992</v>
      </c>
      <c r="I37" s="111">
        <f t="shared" si="1"/>
        <v>11024.304872639997</v>
      </c>
    </row>
    <row r="38" spans="1:9" ht="20.100000000000001" customHeight="1">
      <c r="A38" s="3" t="s">
        <v>78</v>
      </c>
      <c r="B38" s="155" t="s">
        <v>79</v>
      </c>
      <c r="C38" s="156"/>
      <c r="D38" s="156"/>
      <c r="E38" s="156"/>
      <c r="F38" s="156"/>
      <c r="G38" s="156"/>
      <c r="H38" s="111"/>
      <c r="I38" s="112">
        <f>SUM(I39:I41)</f>
        <v>77578.847910519995</v>
      </c>
    </row>
    <row r="39" spans="1:9" ht="45">
      <c r="A39" s="4" t="s">
        <v>80</v>
      </c>
      <c r="B39" s="5" t="s">
        <v>81</v>
      </c>
      <c r="C39" s="6" t="s">
        <v>82</v>
      </c>
      <c r="D39" s="5" t="s">
        <v>24</v>
      </c>
      <c r="E39" s="5" t="s">
        <v>71</v>
      </c>
      <c r="F39" s="7">
        <v>61</v>
      </c>
      <c r="G39" s="111">
        <v>32.72</v>
      </c>
      <c r="H39" s="111">
        <f t="shared" si="0"/>
        <v>42.104095999999998</v>
      </c>
      <c r="I39" s="111">
        <f t="shared" si="1"/>
        <v>2568.3498559999998</v>
      </c>
    </row>
    <row r="40" spans="1:9" ht="36">
      <c r="A40" s="4" t="s">
        <v>83</v>
      </c>
      <c r="B40" s="5" t="s">
        <v>84</v>
      </c>
      <c r="C40" s="6" t="s">
        <v>85</v>
      </c>
      <c r="D40" s="5" t="s">
        <v>24</v>
      </c>
      <c r="E40" s="5" t="s">
        <v>71</v>
      </c>
      <c r="F40" s="7">
        <v>202.65</v>
      </c>
      <c r="G40" s="111">
        <v>81.12</v>
      </c>
      <c r="H40" s="111">
        <f t="shared" si="0"/>
        <v>104.385216</v>
      </c>
      <c r="I40" s="111">
        <f t="shared" si="1"/>
        <v>21153.6640224</v>
      </c>
    </row>
    <row r="41" spans="1:9" ht="27">
      <c r="A41" s="4" t="s">
        <v>86</v>
      </c>
      <c r="B41" s="5" t="s">
        <v>87</v>
      </c>
      <c r="C41" s="6" t="s">
        <v>88</v>
      </c>
      <c r="D41" s="5" t="s">
        <v>24</v>
      </c>
      <c r="E41" s="5" t="s">
        <v>71</v>
      </c>
      <c r="F41" s="7">
        <v>404.81</v>
      </c>
      <c r="G41" s="111">
        <v>103.39</v>
      </c>
      <c r="H41" s="111">
        <f t="shared" si="0"/>
        <v>133.04225199999999</v>
      </c>
      <c r="I41" s="111">
        <f t="shared" si="1"/>
        <v>53856.834032119994</v>
      </c>
    </row>
    <row r="42" spans="1:9" ht="20.100000000000001" customHeight="1">
      <c r="A42" s="3" t="s">
        <v>89</v>
      </c>
      <c r="B42" s="155" t="s">
        <v>90</v>
      </c>
      <c r="C42" s="156"/>
      <c r="D42" s="156"/>
      <c r="E42" s="156"/>
      <c r="F42" s="156"/>
      <c r="G42" s="156"/>
      <c r="H42" s="111"/>
      <c r="I42" s="112">
        <f>SUM(I43:I55)</f>
        <v>45711.593732560003</v>
      </c>
    </row>
    <row r="43" spans="1:9" ht="36">
      <c r="A43" s="4" t="s">
        <v>91</v>
      </c>
      <c r="B43" s="5" t="s">
        <v>92</v>
      </c>
      <c r="C43" s="6" t="s">
        <v>93</v>
      </c>
      <c r="D43" s="5" t="s">
        <v>24</v>
      </c>
      <c r="E43" s="5" t="s">
        <v>71</v>
      </c>
      <c r="F43" s="7">
        <v>2.4</v>
      </c>
      <c r="G43" s="111">
        <v>287.64999999999998</v>
      </c>
      <c r="H43" s="111">
        <f t="shared" si="0"/>
        <v>370.14801999999997</v>
      </c>
      <c r="I43" s="111">
        <f t="shared" si="1"/>
        <v>888.35524799999996</v>
      </c>
    </row>
    <row r="44" spans="1:9" ht="36">
      <c r="A44" s="4" t="s">
        <v>94</v>
      </c>
      <c r="B44" s="5" t="s">
        <v>92</v>
      </c>
      <c r="C44" s="6" t="s">
        <v>93</v>
      </c>
      <c r="D44" s="5" t="s">
        <v>24</v>
      </c>
      <c r="E44" s="5" t="s">
        <v>71</v>
      </c>
      <c r="F44" s="7">
        <v>1.5</v>
      </c>
      <c r="G44" s="111">
        <v>287.64999999999998</v>
      </c>
      <c r="H44" s="111">
        <f t="shared" si="0"/>
        <v>370.14801999999997</v>
      </c>
      <c r="I44" s="111">
        <f t="shared" si="1"/>
        <v>555.2220299999999</v>
      </c>
    </row>
    <row r="45" spans="1:9" ht="36">
      <c r="A45" s="4" t="s">
        <v>95</v>
      </c>
      <c r="B45" s="5" t="s">
        <v>96</v>
      </c>
      <c r="C45" s="6" t="s">
        <v>97</v>
      </c>
      <c r="D45" s="5" t="s">
        <v>24</v>
      </c>
      <c r="E45" s="5" t="s">
        <v>98</v>
      </c>
      <c r="F45" s="7">
        <v>18</v>
      </c>
      <c r="G45" s="111">
        <v>49.28</v>
      </c>
      <c r="H45" s="111">
        <f t="shared" si="0"/>
        <v>63.413503999999996</v>
      </c>
      <c r="I45" s="111">
        <f t="shared" si="1"/>
        <v>1141.443072</v>
      </c>
    </row>
    <row r="46" spans="1:9" ht="18">
      <c r="A46" s="4" t="s">
        <v>99</v>
      </c>
      <c r="B46" s="5" t="s">
        <v>100</v>
      </c>
      <c r="C46" s="6" t="s">
        <v>101</v>
      </c>
      <c r="D46" s="5" t="s">
        <v>13</v>
      </c>
      <c r="E46" s="5" t="s">
        <v>102</v>
      </c>
      <c r="F46" s="7">
        <v>2</v>
      </c>
      <c r="G46" s="111">
        <v>821.77</v>
      </c>
      <c r="H46" s="111">
        <f t="shared" si="0"/>
        <v>1057.453636</v>
      </c>
      <c r="I46" s="111">
        <f t="shared" si="1"/>
        <v>2114.9072719999999</v>
      </c>
    </row>
    <row r="47" spans="1:9" ht="18">
      <c r="A47" s="4" t="s">
        <v>103</v>
      </c>
      <c r="B47" s="5" t="s">
        <v>104</v>
      </c>
      <c r="C47" s="6" t="s">
        <v>105</v>
      </c>
      <c r="D47" s="5" t="s">
        <v>13</v>
      </c>
      <c r="E47" s="5" t="s">
        <v>102</v>
      </c>
      <c r="F47" s="7">
        <v>5</v>
      </c>
      <c r="G47" s="111">
        <v>936.08</v>
      </c>
      <c r="H47" s="111">
        <f t="shared" si="0"/>
        <v>1204.547744</v>
      </c>
      <c r="I47" s="111">
        <f t="shared" si="1"/>
        <v>6022.7387199999994</v>
      </c>
    </row>
    <row r="48" spans="1:9" ht="18">
      <c r="A48" s="4" t="s">
        <v>106</v>
      </c>
      <c r="B48" s="5" t="s">
        <v>107</v>
      </c>
      <c r="C48" s="6" t="s">
        <v>108</v>
      </c>
      <c r="D48" s="5" t="s">
        <v>13</v>
      </c>
      <c r="E48" s="5" t="s">
        <v>102</v>
      </c>
      <c r="F48" s="7">
        <v>11</v>
      </c>
      <c r="G48" s="111">
        <v>1047.46</v>
      </c>
      <c r="H48" s="111">
        <f t="shared" si="0"/>
        <v>1347.8715279999999</v>
      </c>
      <c r="I48" s="111">
        <f t="shared" si="1"/>
        <v>14826.586807999998</v>
      </c>
    </row>
    <row r="49" spans="1:9" ht="27">
      <c r="A49" s="4" t="s">
        <v>109</v>
      </c>
      <c r="B49" s="5" t="s">
        <v>110</v>
      </c>
      <c r="C49" s="6" t="s">
        <v>111</v>
      </c>
      <c r="D49" s="5" t="s">
        <v>13</v>
      </c>
      <c r="E49" s="5" t="s">
        <v>102</v>
      </c>
      <c r="F49" s="7">
        <v>4</v>
      </c>
      <c r="G49" s="111">
        <v>601.17999999999995</v>
      </c>
      <c r="H49" s="111">
        <f t="shared" si="0"/>
        <v>773.59842399999991</v>
      </c>
      <c r="I49" s="111">
        <f t="shared" si="1"/>
        <v>3094.3936959999996</v>
      </c>
    </row>
    <row r="50" spans="1:9" ht="18">
      <c r="A50" s="4" t="s">
        <v>112</v>
      </c>
      <c r="B50" s="5" t="s">
        <v>113</v>
      </c>
      <c r="C50" s="6" t="s">
        <v>114</v>
      </c>
      <c r="D50" s="5" t="s">
        <v>24</v>
      </c>
      <c r="E50" s="5" t="s">
        <v>98</v>
      </c>
      <c r="F50" s="7">
        <v>1</v>
      </c>
      <c r="G50" s="111">
        <v>1800.76</v>
      </c>
      <c r="H50" s="111">
        <f t="shared" si="0"/>
        <v>2317.2179679999999</v>
      </c>
      <c r="I50" s="111">
        <f t="shared" si="1"/>
        <v>2317.2179679999999</v>
      </c>
    </row>
    <row r="51" spans="1:9" ht="27">
      <c r="A51" s="4" t="s">
        <v>115</v>
      </c>
      <c r="B51" s="5" t="s">
        <v>116</v>
      </c>
      <c r="C51" s="6" t="s">
        <v>117</v>
      </c>
      <c r="D51" s="5" t="s">
        <v>24</v>
      </c>
      <c r="E51" s="5" t="s">
        <v>71</v>
      </c>
      <c r="F51" s="7">
        <v>5.28</v>
      </c>
      <c r="G51" s="111">
        <v>474.64</v>
      </c>
      <c r="H51" s="111">
        <f t="shared" si="0"/>
        <v>610.766752</v>
      </c>
      <c r="I51" s="111">
        <f t="shared" si="1"/>
        <v>3224.8484505599999</v>
      </c>
    </row>
    <row r="52" spans="1:9" ht="27">
      <c r="A52" s="4" t="s">
        <v>118</v>
      </c>
      <c r="B52" s="5" t="s">
        <v>119</v>
      </c>
      <c r="C52" s="6" t="s">
        <v>120</v>
      </c>
      <c r="D52" s="5" t="s">
        <v>24</v>
      </c>
      <c r="E52" s="5" t="s">
        <v>71</v>
      </c>
      <c r="F52" s="7">
        <v>24</v>
      </c>
      <c r="G52" s="111">
        <v>161.96</v>
      </c>
      <c r="H52" s="111">
        <f t="shared" si="0"/>
        <v>208.41012800000001</v>
      </c>
      <c r="I52" s="111">
        <f t="shared" si="1"/>
        <v>5001.8430720000006</v>
      </c>
    </row>
    <row r="53" spans="1:9" ht="27">
      <c r="A53" s="4" t="s">
        <v>121</v>
      </c>
      <c r="B53" s="5" t="s">
        <v>122</v>
      </c>
      <c r="C53" s="6" t="s">
        <v>123</v>
      </c>
      <c r="D53" s="5" t="s">
        <v>24</v>
      </c>
      <c r="E53" s="5" t="s">
        <v>71</v>
      </c>
      <c r="F53" s="7">
        <v>6</v>
      </c>
      <c r="G53" s="111">
        <v>188.4</v>
      </c>
      <c r="H53" s="111">
        <f t="shared" si="0"/>
        <v>242.43312</v>
      </c>
      <c r="I53" s="111">
        <f t="shared" si="1"/>
        <v>1454.59872</v>
      </c>
    </row>
    <row r="54" spans="1:9" ht="18">
      <c r="A54" s="4" t="s">
        <v>124</v>
      </c>
      <c r="B54" s="5" t="s">
        <v>125</v>
      </c>
      <c r="C54" s="6" t="s">
        <v>126</v>
      </c>
      <c r="D54" s="5" t="s">
        <v>127</v>
      </c>
      <c r="E54" s="5" t="s">
        <v>128</v>
      </c>
      <c r="F54" s="7">
        <v>1</v>
      </c>
      <c r="G54" s="111">
        <v>1741.12</v>
      </c>
      <c r="H54" s="111">
        <f t="shared" si="0"/>
        <v>2240.4732159999999</v>
      </c>
      <c r="I54" s="111">
        <f t="shared" si="1"/>
        <v>2240.4732159999999</v>
      </c>
    </row>
    <row r="55" spans="1:9" ht="18">
      <c r="A55" s="4" t="s">
        <v>129</v>
      </c>
      <c r="B55" s="5" t="s">
        <v>130</v>
      </c>
      <c r="C55" s="6" t="s">
        <v>131</v>
      </c>
      <c r="D55" s="5" t="s">
        <v>127</v>
      </c>
      <c r="E55" s="5" t="s">
        <v>128</v>
      </c>
      <c r="F55" s="7">
        <v>1</v>
      </c>
      <c r="G55" s="111">
        <v>2198.4499999999998</v>
      </c>
      <c r="H55" s="111">
        <f t="shared" si="0"/>
        <v>2828.9654599999994</v>
      </c>
      <c r="I55" s="111">
        <f t="shared" si="1"/>
        <v>2828.9654599999994</v>
      </c>
    </row>
    <row r="56" spans="1:9" ht="20.100000000000001" customHeight="1">
      <c r="A56" s="3" t="s">
        <v>132</v>
      </c>
      <c r="B56" s="155" t="s">
        <v>133</v>
      </c>
      <c r="C56" s="156"/>
      <c r="D56" s="156"/>
      <c r="E56" s="156"/>
      <c r="F56" s="156"/>
      <c r="G56" s="156"/>
      <c r="H56" s="111"/>
      <c r="I56" s="112">
        <f>SUM(I57:I61)</f>
        <v>33394.955619920001</v>
      </c>
    </row>
    <row r="57" spans="1:9" ht="27">
      <c r="A57" s="4" t="s">
        <v>134</v>
      </c>
      <c r="B57" s="5" t="s">
        <v>135</v>
      </c>
      <c r="C57" s="6" t="s">
        <v>136</v>
      </c>
      <c r="D57" s="5" t="s">
        <v>24</v>
      </c>
      <c r="E57" s="5" t="s">
        <v>71</v>
      </c>
      <c r="F57" s="7">
        <v>723.37</v>
      </c>
      <c r="G57" s="111">
        <v>9.7899999999999991</v>
      </c>
      <c r="H57" s="111">
        <f t="shared" si="0"/>
        <v>12.597771999999999</v>
      </c>
      <c r="I57" s="111">
        <f t="shared" si="1"/>
        <v>9112.8503316400001</v>
      </c>
    </row>
    <row r="58" spans="1:9" ht="27">
      <c r="A58" s="4" t="s">
        <v>137</v>
      </c>
      <c r="B58" s="5" t="s">
        <v>138</v>
      </c>
      <c r="C58" s="6" t="s">
        <v>139</v>
      </c>
      <c r="D58" s="5" t="s">
        <v>13</v>
      </c>
      <c r="E58" s="5" t="s">
        <v>18</v>
      </c>
      <c r="F58" s="7">
        <v>1295.07</v>
      </c>
      <c r="G58" s="111">
        <v>10.19</v>
      </c>
      <c r="H58" s="111">
        <f t="shared" si="0"/>
        <v>13.112492</v>
      </c>
      <c r="I58" s="111">
        <f t="shared" si="1"/>
        <v>16981.595014439998</v>
      </c>
    </row>
    <row r="59" spans="1:9" ht="27">
      <c r="A59" s="4" t="s">
        <v>140</v>
      </c>
      <c r="B59" s="5" t="s">
        <v>141</v>
      </c>
      <c r="C59" s="6" t="s">
        <v>142</v>
      </c>
      <c r="D59" s="5" t="s">
        <v>24</v>
      </c>
      <c r="E59" s="5" t="s">
        <v>71</v>
      </c>
      <c r="F59" s="7">
        <v>33.700000000000003</v>
      </c>
      <c r="G59" s="111">
        <v>16.940000000000001</v>
      </c>
      <c r="H59" s="111">
        <f t="shared" si="0"/>
        <v>21.798392</v>
      </c>
      <c r="I59" s="111">
        <f t="shared" si="1"/>
        <v>734.60581040000011</v>
      </c>
    </row>
    <row r="60" spans="1:9" ht="27">
      <c r="A60" s="4" t="s">
        <v>143</v>
      </c>
      <c r="B60" s="5" t="s">
        <v>144</v>
      </c>
      <c r="C60" s="6" t="s">
        <v>145</v>
      </c>
      <c r="D60" s="5" t="s">
        <v>24</v>
      </c>
      <c r="E60" s="5" t="s">
        <v>71</v>
      </c>
      <c r="F60" s="7">
        <v>6.07</v>
      </c>
      <c r="G60" s="111">
        <v>28.74</v>
      </c>
      <c r="H60" s="111">
        <f t="shared" si="0"/>
        <v>36.982631999999995</v>
      </c>
      <c r="I60" s="111">
        <f t="shared" si="1"/>
        <v>224.48457624</v>
      </c>
    </row>
    <row r="61" spans="1:9" ht="18">
      <c r="A61" s="4" t="s">
        <v>146</v>
      </c>
      <c r="B61" s="5" t="s">
        <v>147</v>
      </c>
      <c r="C61" s="6" t="s">
        <v>148</v>
      </c>
      <c r="D61" s="5" t="s">
        <v>24</v>
      </c>
      <c r="E61" s="5" t="s">
        <v>71</v>
      </c>
      <c r="F61" s="7">
        <v>571.70000000000005</v>
      </c>
      <c r="G61" s="111">
        <v>8.6199999999999992</v>
      </c>
      <c r="H61" s="111">
        <f t="shared" si="0"/>
        <v>11.092215999999999</v>
      </c>
      <c r="I61" s="111">
        <f t="shared" si="1"/>
        <v>6341.4198871999997</v>
      </c>
    </row>
    <row r="62" spans="1:9" ht="20.100000000000001" customHeight="1">
      <c r="A62" s="3" t="s">
        <v>149</v>
      </c>
      <c r="B62" s="155" t="s">
        <v>150</v>
      </c>
      <c r="C62" s="156"/>
      <c r="D62" s="156"/>
      <c r="E62" s="156"/>
      <c r="F62" s="156"/>
      <c r="G62" s="156"/>
      <c r="H62" s="111"/>
      <c r="I62" s="112">
        <f>SUM(I63:I72)</f>
        <v>25097.399763999998</v>
      </c>
    </row>
    <row r="63" spans="1:9" ht="18">
      <c r="A63" s="4" t="s">
        <v>151</v>
      </c>
      <c r="B63" s="5" t="s">
        <v>152</v>
      </c>
      <c r="C63" s="6" t="s">
        <v>153</v>
      </c>
      <c r="D63" s="5" t="s">
        <v>13</v>
      </c>
      <c r="E63" s="5" t="s">
        <v>102</v>
      </c>
      <c r="F63" s="7">
        <v>15</v>
      </c>
      <c r="G63" s="111">
        <v>189.66</v>
      </c>
      <c r="H63" s="111">
        <f t="shared" si="0"/>
        <v>244.05448799999999</v>
      </c>
      <c r="I63" s="111">
        <f t="shared" si="1"/>
        <v>3660.8173200000001</v>
      </c>
    </row>
    <row r="64" spans="1:9" ht="27">
      <c r="A64" s="4" t="s">
        <v>154</v>
      </c>
      <c r="B64" s="5" t="s">
        <v>155</v>
      </c>
      <c r="C64" s="6" t="s">
        <v>156</v>
      </c>
      <c r="D64" s="5" t="s">
        <v>13</v>
      </c>
      <c r="E64" s="5" t="s">
        <v>102</v>
      </c>
      <c r="F64" s="7">
        <v>1</v>
      </c>
      <c r="G64" s="111">
        <v>911.61</v>
      </c>
      <c r="H64" s="111">
        <f t="shared" si="0"/>
        <v>1173.0597479999999</v>
      </c>
      <c r="I64" s="111">
        <f t="shared" si="1"/>
        <v>1173.0597479999999</v>
      </c>
    </row>
    <row r="65" spans="1:9">
      <c r="A65" s="4" t="s">
        <v>157</v>
      </c>
      <c r="B65" s="5" t="s">
        <v>158</v>
      </c>
      <c r="C65" s="6" t="s">
        <v>159</v>
      </c>
      <c r="D65" s="5" t="s">
        <v>13</v>
      </c>
      <c r="E65" s="5" t="s">
        <v>160</v>
      </c>
      <c r="F65" s="7">
        <v>1</v>
      </c>
      <c r="G65" s="111">
        <v>1480</v>
      </c>
      <c r="H65" s="111">
        <f t="shared" si="0"/>
        <v>1904.4639999999999</v>
      </c>
      <c r="I65" s="111">
        <f t="shared" si="1"/>
        <v>1904.4639999999999</v>
      </c>
    </row>
    <row r="66" spans="1:9" ht="27">
      <c r="A66" s="4" t="s">
        <v>161</v>
      </c>
      <c r="B66" s="5" t="s">
        <v>162</v>
      </c>
      <c r="C66" s="6" t="s">
        <v>163</v>
      </c>
      <c r="D66" s="5" t="s">
        <v>24</v>
      </c>
      <c r="E66" s="5" t="s">
        <v>98</v>
      </c>
      <c r="F66" s="7">
        <v>1</v>
      </c>
      <c r="G66" s="111">
        <v>13.39</v>
      </c>
      <c r="H66" s="111">
        <f t="shared" si="0"/>
        <v>17.230252</v>
      </c>
      <c r="I66" s="111">
        <f t="shared" si="1"/>
        <v>17.230252</v>
      </c>
    </row>
    <row r="67" spans="1:9" ht="36">
      <c r="A67" s="4" t="s">
        <v>164</v>
      </c>
      <c r="B67" s="5" t="s">
        <v>165</v>
      </c>
      <c r="C67" s="6" t="s">
        <v>166</v>
      </c>
      <c r="D67" s="5" t="s">
        <v>24</v>
      </c>
      <c r="E67" s="5" t="s">
        <v>98</v>
      </c>
      <c r="F67" s="7">
        <v>26</v>
      </c>
      <c r="G67" s="111">
        <v>62.24</v>
      </c>
      <c r="H67" s="111">
        <f t="shared" si="0"/>
        <v>80.090431999999993</v>
      </c>
      <c r="I67" s="111">
        <f t="shared" si="1"/>
        <v>2082.351232</v>
      </c>
    </row>
    <row r="68" spans="1:9" ht="18">
      <c r="A68" s="4" t="s">
        <v>167</v>
      </c>
      <c r="B68" s="5" t="s">
        <v>168</v>
      </c>
      <c r="C68" s="6" t="s">
        <v>169</v>
      </c>
      <c r="D68" s="5" t="s">
        <v>13</v>
      </c>
      <c r="E68" s="5" t="s">
        <v>170</v>
      </c>
      <c r="F68" s="7">
        <v>21</v>
      </c>
      <c r="G68" s="111">
        <v>130.12</v>
      </c>
      <c r="H68" s="111">
        <f t="shared" si="0"/>
        <v>167.43841599999999</v>
      </c>
      <c r="I68" s="111">
        <f t="shared" si="1"/>
        <v>3516.2067359999996</v>
      </c>
    </row>
    <row r="69" spans="1:9" ht="18">
      <c r="A69" s="4" t="s">
        <v>171</v>
      </c>
      <c r="B69" s="5" t="s">
        <v>172</v>
      </c>
      <c r="C69" s="6" t="s">
        <v>173</v>
      </c>
      <c r="D69" s="5" t="s">
        <v>13</v>
      </c>
      <c r="E69" s="5" t="s">
        <v>102</v>
      </c>
      <c r="F69" s="7">
        <v>3</v>
      </c>
      <c r="G69" s="111">
        <v>28.39</v>
      </c>
      <c r="H69" s="111">
        <f t="shared" si="0"/>
        <v>36.532252</v>
      </c>
      <c r="I69" s="111">
        <f t="shared" si="1"/>
        <v>109.596756</v>
      </c>
    </row>
    <row r="70" spans="1:9" ht="27">
      <c r="A70" s="4" t="s">
        <v>174</v>
      </c>
      <c r="B70" s="5" t="s">
        <v>175</v>
      </c>
      <c r="C70" s="6" t="s">
        <v>176</v>
      </c>
      <c r="D70" s="5" t="s">
        <v>13</v>
      </c>
      <c r="E70" s="5" t="s">
        <v>170</v>
      </c>
      <c r="F70" s="7">
        <v>13</v>
      </c>
      <c r="G70" s="111">
        <v>246.88</v>
      </c>
      <c r="H70" s="111">
        <f t="shared" si="0"/>
        <v>317.68518399999999</v>
      </c>
      <c r="I70" s="111">
        <f t="shared" si="1"/>
        <v>4129.9073920000001</v>
      </c>
    </row>
    <row r="71" spans="1:9" ht="36">
      <c r="A71" s="4" t="s">
        <v>177</v>
      </c>
      <c r="B71" s="5" t="s">
        <v>178</v>
      </c>
      <c r="C71" s="6" t="s">
        <v>179</v>
      </c>
      <c r="D71" s="5" t="s">
        <v>13</v>
      </c>
      <c r="E71" s="5" t="s">
        <v>170</v>
      </c>
      <c r="F71" s="7">
        <v>45</v>
      </c>
      <c r="G71" s="111">
        <v>140.41999999999999</v>
      </c>
      <c r="H71" s="111">
        <f t="shared" si="0"/>
        <v>180.69245599999996</v>
      </c>
      <c r="I71" s="111">
        <f t="shared" si="1"/>
        <v>8131.1605199999985</v>
      </c>
    </row>
    <row r="72" spans="1:9" ht="18">
      <c r="A72" s="4" t="s">
        <v>180</v>
      </c>
      <c r="B72" s="5" t="s">
        <v>181</v>
      </c>
      <c r="C72" s="6" t="s">
        <v>182</v>
      </c>
      <c r="D72" s="5" t="s">
        <v>13</v>
      </c>
      <c r="E72" s="5" t="s">
        <v>102</v>
      </c>
      <c r="F72" s="7">
        <v>6</v>
      </c>
      <c r="G72" s="111">
        <v>48.26</v>
      </c>
      <c r="H72" s="111">
        <f t="shared" si="0"/>
        <v>62.100967999999995</v>
      </c>
      <c r="I72" s="111">
        <f t="shared" si="1"/>
        <v>372.60580799999997</v>
      </c>
    </row>
    <row r="73" spans="1:9" ht="20.100000000000001" customHeight="1">
      <c r="A73" s="3" t="s">
        <v>183</v>
      </c>
      <c r="B73" s="155" t="s">
        <v>184</v>
      </c>
      <c r="C73" s="156"/>
      <c r="D73" s="156"/>
      <c r="E73" s="156"/>
      <c r="F73" s="156"/>
      <c r="G73" s="156"/>
      <c r="H73" s="111"/>
      <c r="I73" s="112">
        <f>SUM(I74:I98)</f>
        <v>39433.575124760006</v>
      </c>
    </row>
    <row r="74" spans="1:9" ht="18">
      <c r="A74" s="4" t="s">
        <v>185</v>
      </c>
      <c r="B74" s="5" t="s">
        <v>186</v>
      </c>
      <c r="C74" s="6" t="s">
        <v>187</v>
      </c>
      <c r="D74" s="5" t="s">
        <v>13</v>
      </c>
      <c r="E74" s="5" t="s">
        <v>102</v>
      </c>
      <c r="F74" s="7">
        <v>12</v>
      </c>
      <c r="G74" s="111">
        <v>123.87</v>
      </c>
      <c r="H74" s="111">
        <f t="shared" si="0"/>
        <v>159.395916</v>
      </c>
      <c r="I74" s="111">
        <f t="shared" si="1"/>
        <v>1912.750992</v>
      </c>
    </row>
    <row r="75" spans="1:9" ht="18">
      <c r="A75" s="4" t="s">
        <v>188</v>
      </c>
      <c r="B75" s="5" t="s">
        <v>189</v>
      </c>
      <c r="C75" s="6" t="s">
        <v>190</v>
      </c>
      <c r="D75" s="5" t="s">
        <v>13</v>
      </c>
      <c r="E75" s="5" t="s">
        <v>102</v>
      </c>
      <c r="F75" s="7">
        <v>12</v>
      </c>
      <c r="G75" s="111">
        <v>44.95</v>
      </c>
      <c r="H75" s="111">
        <f t="shared" si="0"/>
        <v>57.841660000000005</v>
      </c>
      <c r="I75" s="111">
        <f t="shared" si="1"/>
        <v>694.09992000000011</v>
      </c>
    </row>
    <row r="76" spans="1:9" ht="18">
      <c r="A76" s="4" t="s">
        <v>191</v>
      </c>
      <c r="B76" s="5" t="s">
        <v>192</v>
      </c>
      <c r="C76" s="6" t="s">
        <v>193</v>
      </c>
      <c r="D76" s="5" t="s">
        <v>13</v>
      </c>
      <c r="E76" s="5" t="s">
        <v>102</v>
      </c>
      <c r="F76" s="7">
        <v>2</v>
      </c>
      <c r="G76" s="111">
        <v>62.24</v>
      </c>
      <c r="H76" s="111">
        <f t="shared" si="0"/>
        <v>80.090431999999993</v>
      </c>
      <c r="I76" s="111">
        <f t="shared" si="1"/>
        <v>160.18086399999999</v>
      </c>
    </row>
    <row r="77" spans="1:9" ht="18">
      <c r="A77" s="4" t="s">
        <v>194</v>
      </c>
      <c r="B77" s="5" t="s">
        <v>195</v>
      </c>
      <c r="C77" s="6" t="s">
        <v>196</v>
      </c>
      <c r="D77" s="5" t="s">
        <v>13</v>
      </c>
      <c r="E77" s="5" t="s">
        <v>170</v>
      </c>
      <c r="F77" s="7">
        <v>9</v>
      </c>
      <c r="G77" s="111">
        <v>65.510000000000005</v>
      </c>
      <c r="H77" s="111">
        <f t="shared" si="0"/>
        <v>84.298268000000007</v>
      </c>
      <c r="I77" s="111">
        <f t="shared" si="1"/>
        <v>758.68441200000007</v>
      </c>
    </row>
    <row r="78" spans="1:9" ht="36">
      <c r="A78" s="4" t="s">
        <v>197</v>
      </c>
      <c r="B78" s="5" t="s">
        <v>198</v>
      </c>
      <c r="C78" s="6" t="s">
        <v>199</v>
      </c>
      <c r="D78" s="5" t="s">
        <v>24</v>
      </c>
      <c r="E78" s="5" t="s">
        <v>98</v>
      </c>
      <c r="F78" s="7">
        <v>9</v>
      </c>
      <c r="G78" s="111">
        <v>7.23</v>
      </c>
      <c r="H78" s="111">
        <f t="shared" si="0"/>
        <v>9.3035639999999997</v>
      </c>
      <c r="I78" s="111">
        <f t="shared" si="1"/>
        <v>83.732075999999992</v>
      </c>
    </row>
    <row r="79" spans="1:9" ht="36">
      <c r="A79" s="4" t="s">
        <v>200</v>
      </c>
      <c r="B79" s="5" t="s">
        <v>201</v>
      </c>
      <c r="C79" s="6" t="s">
        <v>202</v>
      </c>
      <c r="D79" s="5" t="s">
        <v>24</v>
      </c>
      <c r="E79" s="5" t="s">
        <v>98</v>
      </c>
      <c r="F79" s="7">
        <v>1</v>
      </c>
      <c r="G79" s="111">
        <v>19.77</v>
      </c>
      <c r="H79" s="111">
        <f t="shared" si="0"/>
        <v>25.440035999999999</v>
      </c>
      <c r="I79" s="111">
        <f t="shared" si="1"/>
        <v>25.440035999999999</v>
      </c>
    </row>
    <row r="80" spans="1:9" ht="27">
      <c r="A80" s="4" t="s">
        <v>203</v>
      </c>
      <c r="B80" s="5" t="s">
        <v>204</v>
      </c>
      <c r="C80" s="6" t="s">
        <v>205</v>
      </c>
      <c r="D80" s="5" t="s">
        <v>24</v>
      </c>
      <c r="E80" s="5" t="s">
        <v>98</v>
      </c>
      <c r="F80" s="7">
        <v>9</v>
      </c>
      <c r="G80" s="111">
        <v>42.82</v>
      </c>
      <c r="H80" s="111">
        <f t="shared" ref="H80:H102" si="2">G80*1.2868</f>
        <v>55.100775999999996</v>
      </c>
      <c r="I80" s="111">
        <f t="shared" ref="I80:I102" si="3">H80*F80</f>
        <v>495.90698399999997</v>
      </c>
    </row>
    <row r="81" spans="1:9" ht="18">
      <c r="A81" s="4" t="s">
        <v>206</v>
      </c>
      <c r="B81" s="5" t="s">
        <v>207</v>
      </c>
      <c r="C81" s="6" t="s">
        <v>208</v>
      </c>
      <c r="D81" s="5" t="s">
        <v>24</v>
      </c>
      <c r="E81" s="5" t="s">
        <v>98</v>
      </c>
      <c r="F81" s="7">
        <v>1</v>
      </c>
      <c r="G81" s="111">
        <v>14.93</v>
      </c>
      <c r="H81" s="111">
        <f t="shared" si="2"/>
        <v>19.211924</v>
      </c>
      <c r="I81" s="111">
        <f t="shared" si="3"/>
        <v>19.211924</v>
      </c>
    </row>
    <row r="82" spans="1:9" ht="36">
      <c r="A82" s="4" t="s">
        <v>209</v>
      </c>
      <c r="B82" s="5" t="s">
        <v>210</v>
      </c>
      <c r="C82" s="6" t="s">
        <v>211</v>
      </c>
      <c r="D82" s="5" t="s">
        <v>24</v>
      </c>
      <c r="E82" s="5" t="s">
        <v>98</v>
      </c>
      <c r="F82" s="7">
        <v>1</v>
      </c>
      <c r="G82" s="111">
        <v>69.91</v>
      </c>
      <c r="H82" s="111">
        <f t="shared" si="2"/>
        <v>89.960187999999988</v>
      </c>
      <c r="I82" s="111">
        <f t="shared" si="3"/>
        <v>89.960187999999988</v>
      </c>
    </row>
    <row r="83" spans="1:9" ht="36">
      <c r="A83" s="4" t="s">
        <v>212</v>
      </c>
      <c r="B83" s="5" t="s">
        <v>213</v>
      </c>
      <c r="C83" s="6" t="s">
        <v>214</v>
      </c>
      <c r="D83" s="5" t="s">
        <v>13</v>
      </c>
      <c r="E83" s="5" t="s">
        <v>102</v>
      </c>
      <c r="F83" s="7">
        <v>9</v>
      </c>
      <c r="G83" s="111">
        <v>250.91</v>
      </c>
      <c r="H83" s="111">
        <f t="shared" si="2"/>
        <v>322.87098799999995</v>
      </c>
      <c r="I83" s="111">
        <f t="shared" si="3"/>
        <v>2905.8388919999998</v>
      </c>
    </row>
    <row r="84" spans="1:9" ht="27">
      <c r="A84" s="4" t="s">
        <v>215</v>
      </c>
      <c r="B84" s="5" t="s">
        <v>216</v>
      </c>
      <c r="C84" s="6" t="s">
        <v>217</v>
      </c>
      <c r="D84" s="5" t="s">
        <v>24</v>
      </c>
      <c r="E84" s="5" t="s">
        <v>98</v>
      </c>
      <c r="F84" s="7">
        <v>1</v>
      </c>
      <c r="G84" s="111">
        <v>354.08</v>
      </c>
      <c r="H84" s="111">
        <f t="shared" si="2"/>
        <v>455.63014399999997</v>
      </c>
      <c r="I84" s="111">
        <f t="shared" si="3"/>
        <v>455.63014399999997</v>
      </c>
    </row>
    <row r="85" spans="1:9">
      <c r="A85" s="4" t="s">
        <v>218</v>
      </c>
      <c r="B85" s="5" t="s">
        <v>219</v>
      </c>
      <c r="C85" s="6" t="s">
        <v>220</v>
      </c>
      <c r="D85" s="5" t="s">
        <v>13</v>
      </c>
      <c r="E85" s="5" t="s">
        <v>18</v>
      </c>
      <c r="F85" s="7">
        <v>6.59</v>
      </c>
      <c r="G85" s="111">
        <v>274.73</v>
      </c>
      <c r="H85" s="111">
        <f t="shared" si="2"/>
        <v>353.52256399999999</v>
      </c>
      <c r="I85" s="111">
        <f t="shared" si="3"/>
        <v>2329.7136967599999</v>
      </c>
    </row>
    <row r="86" spans="1:9" ht="45">
      <c r="A86" s="4" t="s">
        <v>221</v>
      </c>
      <c r="B86" s="5" t="s">
        <v>222</v>
      </c>
      <c r="C86" s="6" t="s">
        <v>223</v>
      </c>
      <c r="D86" s="5" t="s">
        <v>13</v>
      </c>
      <c r="E86" s="5" t="s">
        <v>102</v>
      </c>
      <c r="F86" s="7">
        <v>2</v>
      </c>
      <c r="G86" s="111">
        <v>412.46</v>
      </c>
      <c r="H86" s="111">
        <f t="shared" si="2"/>
        <v>530.75352799999996</v>
      </c>
      <c r="I86" s="111">
        <f t="shared" si="3"/>
        <v>1061.5070559999999</v>
      </c>
    </row>
    <row r="87" spans="1:9">
      <c r="A87" s="4" t="s">
        <v>224</v>
      </c>
      <c r="B87" s="5" t="s">
        <v>225</v>
      </c>
      <c r="C87" s="6" t="s">
        <v>226</v>
      </c>
      <c r="D87" s="5" t="s">
        <v>13</v>
      </c>
      <c r="E87" s="5" t="s">
        <v>102</v>
      </c>
      <c r="F87" s="7">
        <v>1</v>
      </c>
      <c r="G87" s="111">
        <v>107.04</v>
      </c>
      <c r="H87" s="111">
        <f t="shared" si="2"/>
        <v>137.73907199999999</v>
      </c>
      <c r="I87" s="111">
        <f t="shared" si="3"/>
        <v>137.73907199999999</v>
      </c>
    </row>
    <row r="88" spans="1:9" ht="45">
      <c r="A88" s="4" t="s">
        <v>227</v>
      </c>
      <c r="B88" s="5" t="s">
        <v>228</v>
      </c>
      <c r="C88" s="6" t="s">
        <v>229</v>
      </c>
      <c r="D88" s="5" t="s">
        <v>24</v>
      </c>
      <c r="E88" s="5" t="s">
        <v>98</v>
      </c>
      <c r="F88" s="7">
        <v>2</v>
      </c>
      <c r="G88" s="111">
        <v>453.34</v>
      </c>
      <c r="H88" s="111">
        <f t="shared" si="2"/>
        <v>583.35791199999994</v>
      </c>
      <c r="I88" s="111">
        <f t="shared" si="3"/>
        <v>1166.7158239999999</v>
      </c>
    </row>
    <row r="89" spans="1:9" ht="18">
      <c r="A89" s="4" t="s">
        <v>230</v>
      </c>
      <c r="B89" s="5" t="s">
        <v>231</v>
      </c>
      <c r="C89" s="6" t="s">
        <v>232</v>
      </c>
      <c r="D89" s="5" t="s">
        <v>24</v>
      </c>
      <c r="E89" s="5" t="s">
        <v>98</v>
      </c>
      <c r="F89" s="7">
        <v>2</v>
      </c>
      <c r="G89" s="111">
        <v>110.87</v>
      </c>
      <c r="H89" s="111">
        <f t="shared" si="2"/>
        <v>142.66751600000001</v>
      </c>
      <c r="I89" s="111">
        <f t="shared" si="3"/>
        <v>285.33503200000001</v>
      </c>
    </row>
    <row r="90" spans="1:9" ht="36">
      <c r="A90" s="4" t="s">
        <v>233</v>
      </c>
      <c r="B90" s="5" t="s">
        <v>234</v>
      </c>
      <c r="C90" s="6" t="s">
        <v>235</v>
      </c>
      <c r="D90" s="5" t="s">
        <v>24</v>
      </c>
      <c r="E90" s="5" t="s">
        <v>98</v>
      </c>
      <c r="F90" s="7">
        <v>7</v>
      </c>
      <c r="G90" s="111">
        <v>235.77</v>
      </c>
      <c r="H90" s="111">
        <f t="shared" si="2"/>
        <v>303.38883600000003</v>
      </c>
      <c r="I90" s="111">
        <f t="shared" si="3"/>
        <v>2123.7218520000001</v>
      </c>
    </row>
    <row r="91" spans="1:9" ht="27">
      <c r="A91" s="4" t="s">
        <v>236</v>
      </c>
      <c r="B91" s="5" t="s">
        <v>237</v>
      </c>
      <c r="C91" s="6" t="s">
        <v>238</v>
      </c>
      <c r="D91" s="5" t="s">
        <v>24</v>
      </c>
      <c r="E91" s="5" t="s">
        <v>98</v>
      </c>
      <c r="F91" s="7">
        <v>1</v>
      </c>
      <c r="G91" s="111">
        <v>33.090000000000003</v>
      </c>
      <c r="H91" s="111">
        <f t="shared" si="2"/>
        <v>42.580212000000003</v>
      </c>
      <c r="I91" s="111">
        <f t="shared" si="3"/>
        <v>42.580212000000003</v>
      </c>
    </row>
    <row r="92" spans="1:9">
      <c r="A92" s="4" t="s">
        <v>239</v>
      </c>
      <c r="B92" s="5" t="s">
        <v>240</v>
      </c>
      <c r="C92" s="6" t="s">
        <v>241</v>
      </c>
      <c r="D92" s="5" t="s">
        <v>13</v>
      </c>
      <c r="E92" s="5" t="s">
        <v>102</v>
      </c>
      <c r="F92" s="7">
        <v>1</v>
      </c>
      <c r="G92" s="111">
        <v>10815.18</v>
      </c>
      <c r="H92" s="111">
        <f t="shared" si="2"/>
        <v>13916.973624</v>
      </c>
      <c r="I92" s="111">
        <f t="shared" si="3"/>
        <v>13916.973624</v>
      </c>
    </row>
    <row r="93" spans="1:9" ht="18">
      <c r="A93" s="4" t="s">
        <v>242</v>
      </c>
      <c r="B93" s="5" t="s">
        <v>243</v>
      </c>
      <c r="C93" s="6" t="s">
        <v>244</v>
      </c>
      <c r="D93" s="5" t="s">
        <v>13</v>
      </c>
      <c r="E93" s="5" t="s">
        <v>102</v>
      </c>
      <c r="F93" s="7">
        <v>1</v>
      </c>
      <c r="G93" s="111">
        <v>1247.94</v>
      </c>
      <c r="H93" s="111">
        <f t="shared" si="2"/>
        <v>1605.8491919999999</v>
      </c>
      <c r="I93" s="111">
        <f t="shared" si="3"/>
        <v>1605.8491919999999</v>
      </c>
    </row>
    <row r="94" spans="1:9" ht="36">
      <c r="A94" s="4" t="s">
        <v>245</v>
      </c>
      <c r="B94" s="5" t="s">
        <v>210</v>
      </c>
      <c r="C94" s="6" t="s">
        <v>211</v>
      </c>
      <c r="D94" s="5" t="s">
        <v>24</v>
      </c>
      <c r="E94" s="5" t="s">
        <v>98</v>
      </c>
      <c r="F94" s="7">
        <v>7</v>
      </c>
      <c r="G94" s="111">
        <v>69.91</v>
      </c>
      <c r="H94" s="111">
        <f t="shared" si="2"/>
        <v>89.960187999999988</v>
      </c>
      <c r="I94" s="111">
        <f t="shared" si="3"/>
        <v>629.72131599999989</v>
      </c>
    </row>
    <row r="95" spans="1:9" ht="27">
      <c r="A95" s="4" t="s">
        <v>246</v>
      </c>
      <c r="B95" s="5" t="s">
        <v>247</v>
      </c>
      <c r="C95" s="6" t="s">
        <v>248</v>
      </c>
      <c r="D95" s="5" t="s">
        <v>24</v>
      </c>
      <c r="E95" s="5" t="s">
        <v>98</v>
      </c>
      <c r="F95" s="7">
        <v>12</v>
      </c>
      <c r="G95" s="111">
        <v>184.29</v>
      </c>
      <c r="H95" s="111">
        <f t="shared" si="2"/>
        <v>237.14437199999998</v>
      </c>
      <c r="I95" s="111">
        <f t="shared" si="3"/>
        <v>2845.7324639999997</v>
      </c>
    </row>
    <row r="96" spans="1:9">
      <c r="A96" s="4" t="s">
        <v>249</v>
      </c>
      <c r="B96" s="5" t="s">
        <v>250</v>
      </c>
      <c r="C96" s="6" t="s">
        <v>251</v>
      </c>
      <c r="D96" s="5" t="s">
        <v>13</v>
      </c>
      <c r="E96" s="5" t="s">
        <v>102</v>
      </c>
      <c r="F96" s="7">
        <v>1</v>
      </c>
      <c r="G96" s="111">
        <v>438.72</v>
      </c>
      <c r="H96" s="111">
        <f t="shared" si="2"/>
        <v>564.54489599999999</v>
      </c>
      <c r="I96" s="111">
        <f t="shared" si="3"/>
        <v>564.54489599999999</v>
      </c>
    </row>
    <row r="97" spans="1:9" ht="18">
      <c r="A97" s="4" t="s">
        <v>252</v>
      </c>
      <c r="B97" s="5" t="s">
        <v>253</v>
      </c>
      <c r="C97" s="6" t="s">
        <v>254</v>
      </c>
      <c r="D97" s="5" t="s">
        <v>13</v>
      </c>
      <c r="E97" s="5" t="s">
        <v>102</v>
      </c>
      <c r="F97" s="7">
        <v>7</v>
      </c>
      <c r="G97" s="111">
        <v>29.93</v>
      </c>
      <c r="H97" s="111">
        <f t="shared" si="2"/>
        <v>38.513923999999996</v>
      </c>
      <c r="I97" s="111">
        <f t="shared" si="3"/>
        <v>269.59746799999999</v>
      </c>
    </row>
    <row r="98" spans="1:9">
      <c r="A98" s="4" t="s">
        <v>255</v>
      </c>
      <c r="B98" s="5" t="s">
        <v>256</v>
      </c>
      <c r="C98" s="6" t="s">
        <v>257</v>
      </c>
      <c r="D98" s="5" t="s">
        <v>13</v>
      </c>
      <c r="E98" s="5" t="s">
        <v>102</v>
      </c>
      <c r="F98" s="7">
        <v>9</v>
      </c>
      <c r="G98" s="111">
        <v>418.99</v>
      </c>
      <c r="H98" s="111">
        <f t="shared" si="2"/>
        <v>539.15633200000002</v>
      </c>
      <c r="I98" s="111">
        <f t="shared" si="3"/>
        <v>4852.4069880000006</v>
      </c>
    </row>
    <row r="99" spans="1:9" ht="20.100000000000001" customHeight="1">
      <c r="A99" s="3" t="s">
        <v>258</v>
      </c>
      <c r="B99" s="155" t="s">
        <v>259</v>
      </c>
      <c r="C99" s="156"/>
      <c r="D99" s="156"/>
      <c r="E99" s="156"/>
      <c r="F99" s="156"/>
      <c r="G99" s="156"/>
      <c r="H99" s="111"/>
      <c r="I99" s="112">
        <f>SUM(I100:I102)</f>
        <v>3466.7960609199995</v>
      </c>
    </row>
    <row r="100" spans="1:9">
      <c r="A100" s="4" t="s">
        <v>260</v>
      </c>
      <c r="B100" s="5" t="s">
        <v>261</v>
      </c>
      <c r="C100" s="6" t="s">
        <v>262</v>
      </c>
      <c r="D100" s="5" t="s">
        <v>13</v>
      </c>
      <c r="E100" s="5" t="s">
        <v>18</v>
      </c>
      <c r="F100" s="7">
        <v>497.13</v>
      </c>
      <c r="G100" s="111">
        <v>1.63</v>
      </c>
      <c r="H100" s="111">
        <f t="shared" si="2"/>
        <v>2.0974839999999997</v>
      </c>
      <c r="I100" s="111">
        <f t="shared" si="3"/>
        <v>1042.7222209199999</v>
      </c>
    </row>
    <row r="101" spans="1:9" ht="18">
      <c r="A101" s="4" t="s">
        <v>263</v>
      </c>
      <c r="B101" s="5" t="s">
        <v>264</v>
      </c>
      <c r="C101" s="6" t="s">
        <v>265</v>
      </c>
      <c r="D101" s="5" t="s">
        <v>13</v>
      </c>
      <c r="E101" s="5" t="s">
        <v>102</v>
      </c>
      <c r="F101" s="7">
        <v>8</v>
      </c>
      <c r="G101" s="111">
        <v>155.97</v>
      </c>
      <c r="H101" s="111">
        <f t="shared" si="2"/>
        <v>200.70219599999999</v>
      </c>
      <c r="I101" s="111">
        <f t="shared" si="3"/>
        <v>1605.6175679999999</v>
      </c>
    </row>
    <row r="102" spans="1:9" ht="18.75" thickBot="1">
      <c r="A102" s="119" t="s">
        <v>266</v>
      </c>
      <c r="B102" s="120" t="s">
        <v>267</v>
      </c>
      <c r="C102" s="121" t="s">
        <v>268</v>
      </c>
      <c r="D102" s="120" t="s">
        <v>13</v>
      </c>
      <c r="E102" s="120" t="s">
        <v>102</v>
      </c>
      <c r="F102" s="122">
        <v>2</v>
      </c>
      <c r="G102" s="123">
        <v>318.02</v>
      </c>
      <c r="H102" s="123">
        <f t="shared" si="2"/>
        <v>409.22813599999995</v>
      </c>
      <c r="I102" s="123">
        <f t="shared" si="3"/>
        <v>818.4562719999999</v>
      </c>
    </row>
    <row r="103" spans="1:9" ht="15" customHeight="1" thickBot="1">
      <c r="A103" s="144" t="s">
        <v>269</v>
      </c>
      <c r="B103" s="145"/>
      <c r="C103" s="145"/>
      <c r="D103" s="145"/>
      <c r="E103" s="145"/>
      <c r="F103" s="145"/>
      <c r="G103" s="145"/>
      <c r="H103" s="146"/>
      <c r="I103" s="124">
        <f>SUM(I14:I102)/2</f>
        <v>318714.39250467985</v>
      </c>
    </row>
  </sheetData>
  <mergeCells count="22">
    <mergeCell ref="B14:G14"/>
    <mergeCell ref="B17:G17"/>
    <mergeCell ref="B22:G22"/>
    <mergeCell ref="A1:I5"/>
    <mergeCell ref="A6:I8"/>
    <mergeCell ref="A9:I9"/>
    <mergeCell ref="A103:H103"/>
    <mergeCell ref="A10:B10"/>
    <mergeCell ref="A11:B11"/>
    <mergeCell ref="C10:F10"/>
    <mergeCell ref="H10:I10"/>
    <mergeCell ref="F11:G11"/>
    <mergeCell ref="B56:G56"/>
    <mergeCell ref="B62:G62"/>
    <mergeCell ref="B73:G73"/>
    <mergeCell ref="B99:G99"/>
    <mergeCell ref="B27:G27"/>
    <mergeCell ref="B29:G29"/>
    <mergeCell ref="B34:G34"/>
    <mergeCell ref="B38:G38"/>
    <mergeCell ref="B42:G42"/>
    <mergeCell ref="B12:G12"/>
  </mergeCells>
  <pageMargins left="0.27559055118110237" right="0.27559055118110237" top="0.27559055118110237" bottom="0.27559055118110237" header="0" footer="0"/>
  <pageSetup scale="9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M290"/>
  <sheetViews>
    <sheetView showGridLines="0" view="pageBreakPreview" topLeftCell="A270" zoomScale="90" zoomScaleNormal="90" zoomScaleSheetLayoutView="90" zoomScalePageLayoutView="90" workbookViewId="0">
      <selection sqref="A1:M290"/>
    </sheetView>
  </sheetViews>
  <sheetFormatPr defaultColWidth="8.85546875" defaultRowHeight="15"/>
  <cols>
    <col min="1" max="1" width="9.140625" style="64" bestFit="1" customWidth="1"/>
    <col min="2" max="2" width="76.7109375" style="65" customWidth="1"/>
    <col min="3" max="3" width="9.28515625" style="66" customWidth="1"/>
    <col min="4" max="4" width="8.28515625" style="66" customWidth="1"/>
    <col min="5" max="5" width="11.7109375" style="66" customWidth="1"/>
    <col min="6" max="6" width="9.140625" style="66" customWidth="1"/>
    <col min="7" max="7" width="9.7109375" style="66" bestFit="1" customWidth="1"/>
    <col min="8" max="8" width="10.28515625" style="66" customWidth="1"/>
    <col min="9" max="9" width="9.42578125" style="66" customWidth="1"/>
    <col min="10" max="10" width="12.42578125" style="97" customWidth="1"/>
    <col min="11" max="11" width="12" style="66" customWidth="1"/>
    <col min="12" max="12" width="11.85546875" style="66" customWidth="1"/>
    <col min="13" max="13" width="8.85546875" style="8" customWidth="1"/>
    <col min="14" max="239" width="8.85546875" style="8"/>
    <col min="240" max="240" width="9.140625" style="8" bestFit="1" customWidth="1"/>
    <col min="241" max="241" width="76.7109375" style="8" customWidth="1"/>
    <col min="242" max="242" width="9.28515625" style="8" customWidth="1"/>
    <col min="243" max="243" width="8.28515625" style="8" customWidth="1"/>
    <col min="244" max="244" width="11.7109375" style="8" customWidth="1"/>
    <col min="245" max="245" width="9.140625" style="8" customWidth="1"/>
    <col min="246" max="246" width="9.7109375" style="8" bestFit="1" customWidth="1"/>
    <col min="247" max="247" width="10.28515625" style="8" customWidth="1"/>
    <col min="248" max="248" width="9.42578125" style="8" customWidth="1"/>
    <col min="249" max="249" width="12.42578125" style="8" customWidth="1"/>
    <col min="250" max="250" width="12" style="8" customWidth="1"/>
    <col min="251" max="251" width="11.85546875" style="8" customWidth="1"/>
    <col min="252" max="254" width="8.85546875" style="8"/>
    <col min="255" max="255" width="10.85546875" style="8" bestFit="1" customWidth="1"/>
    <col min="256" max="256" width="10" style="8" bestFit="1" customWidth="1"/>
    <col min="257" max="257" width="8.85546875" style="8"/>
    <col min="258" max="258" width="9.7109375" style="8" bestFit="1" customWidth="1"/>
    <col min="259" max="495" width="8.85546875" style="8"/>
    <col min="496" max="496" width="9.140625" style="8" bestFit="1" customWidth="1"/>
    <col min="497" max="497" width="76.7109375" style="8" customWidth="1"/>
    <col min="498" max="498" width="9.28515625" style="8" customWidth="1"/>
    <col min="499" max="499" width="8.28515625" style="8" customWidth="1"/>
    <col min="500" max="500" width="11.7109375" style="8" customWidth="1"/>
    <col min="501" max="501" width="9.140625" style="8" customWidth="1"/>
    <col min="502" max="502" width="9.7109375" style="8" bestFit="1" customWidth="1"/>
    <col min="503" max="503" width="10.28515625" style="8" customWidth="1"/>
    <col min="504" max="504" width="9.42578125" style="8" customWidth="1"/>
    <col min="505" max="505" width="12.42578125" style="8" customWidth="1"/>
    <col min="506" max="506" width="12" style="8" customWidth="1"/>
    <col min="507" max="507" width="11.85546875" style="8" customWidth="1"/>
    <col min="508" max="510" width="8.85546875" style="8"/>
    <col min="511" max="511" width="10.85546875" style="8" bestFit="1" customWidth="1"/>
    <col min="512" max="512" width="10" style="8" bestFit="1" customWidth="1"/>
    <col min="513" max="513" width="8.85546875" style="8"/>
    <col min="514" max="514" width="9.7109375" style="8" bestFit="1" customWidth="1"/>
    <col min="515" max="751" width="8.85546875" style="8"/>
    <col min="752" max="752" width="9.140625" style="8" bestFit="1" customWidth="1"/>
    <col min="753" max="753" width="76.7109375" style="8" customWidth="1"/>
    <col min="754" max="754" width="9.28515625" style="8" customWidth="1"/>
    <col min="755" max="755" width="8.28515625" style="8" customWidth="1"/>
    <col min="756" max="756" width="11.7109375" style="8" customWidth="1"/>
    <col min="757" max="757" width="9.140625" style="8" customWidth="1"/>
    <col min="758" max="758" width="9.7109375" style="8" bestFit="1" customWidth="1"/>
    <col min="759" max="759" width="10.28515625" style="8" customWidth="1"/>
    <col min="760" max="760" width="9.42578125" style="8" customWidth="1"/>
    <col min="761" max="761" width="12.42578125" style="8" customWidth="1"/>
    <col min="762" max="762" width="12" style="8" customWidth="1"/>
    <col min="763" max="763" width="11.85546875" style="8" customWidth="1"/>
    <col min="764" max="766" width="8.85546875" style="8"/>
    <col min="767" max="767" width="10.85546875" style="8" bestFit="1" customWidth="1"/>
    <col min="768" max="768" width="10" style="8" bestFit="1" customWidth="1"/>
    <col min="769" max="769" width="8.85546875" style="8"/>
    <col min="770" max="770" width="9.7109375" style="8" bestFit="1" customWidth="1"/>
    <col min="771" max="1007" width="8.85546875" style="8"/>
    <col min="1008" max="1008" width="9.140625" style="8" bestFit="1" customWidth="1"/>
    <col min="1009" max="1009" width="76.7109375" style="8" customWidth="1"/>
    <col min="1010" max="1010" width="9.28515625" style="8" customWidth="1"/>
    <col min="1011" max="1011" width="8.28515625" style="8" customWidth="1"/>
    <col min="1012" max="1012" width="11.7109375" style="8" customWidth="1"/>
    <col min="1013" max="1013" width="9.140625" style="8" customWidth="1"/>
    <col min="1014" max="1014" width="9.7109375" style="8" bestFit="1" customWidth="1"/>
    <col min="1015" max="1015" width="10.28515625" style="8" customWidth="1"/>
    <col min="1016" max="1016" width="9.42578125" style="8" customWidth="1"/>
    <col min="1017" max="1017" width="12.42578125" style="8" customWidth="1"/>
    <col min="1018" max="1018" width="12" style="8" customWidth="1"/>
    <col min="1019" max="1019" width="11.85546875" style="8" customWidth="1"/>
    <col min="1020" max="1022" width="8.85546875" style="8"/>
    <col min="1023" max="1023" width="10.85546875" style="8" bestFit="1" customWidth="1"/>
    <col min="1024" max="1024" width="10" style="8" bestFit="1" customWidth="1"/>
    <col min="1025" max="1025" width="8.85546875" style="8"/>
    <col min="1026" max="1026" width="9.7109375" style="8" bestFit="1" customWidth="1"/>
    <col min="1027" max="1263" width="8.85546875" style="8"/>
    <col min="1264" max="1264" width="9.140625" style="8" bestFit="1" customWidth="1"/>
    <col min="1265" max="1265" width="76.7109375" style="8" customWidth="1"/>
    <col min="1266" max="1266" width="9.28515625" style="8" customWidth="1"/>
    <col min="1267" max="1267" width="8.28515625" style="8" customWidth="1"/>
    <col min="1268" max="1268" width="11.7109375" style="8" customWidth="1"/>
    <col min="1269" max="1269" width="9.140625" style="8" customWidth="1"/>
    <col min="1270" max="1270" width="9.7109375" style="8" bestFit="1" customWidth="1"/>
    <col min="1271" max="1271" width="10.28515625" style="8" customWidth="1"/>
    <col min="1272" max="1272" width="9.42578125" style="8" customWidth="1"/>
    <col min="1273" max="1273" width="12.42578125" style="8" customWidth="1"/>
    <col min="1274" max="1274" width="12" style="8" customWidth="1"/>
    <col min="1275" max="1275" width="11.85546875" style="8" customWidth="1"/>
    <col min="1276" max="1278" width="8.85546875" style="8"/>
    <col min="1279" max="1279" width="10.85546875" style="8" bestFit="1" customWidth="1"/>
    <col min="1280" max="1280" width="10" style="8" bestFit="1" customWidth="1"/>
    <col min="1281" max="1281" width="8.85546875" style="8"/>
    <col min="1282" max="1282" width="9.7109375" style="8" bestFit="1" customWidth="1"/>
    <col min="1283" max="1519" width="8.85546875" style="8"/>
    <col min="1520" max="1520" width="9.140625" style="8" bestFit="1" customWidth="1"/>
    <col min="1521" max="1521" width="76.7109375" style="8" customWidth="1"/>
    <col min="1522" max="1522" width="9.28515625" style="8" customWidth="1"/>
    <col min="1523" max="1523" width="8.28515625" style="8" customWidth="1"/>
    <col min="1524" max="1524" width="11.7109375" style="8" customWidth="1"/>
    <col min="1525" max="1525" width="9.140625" style="8" customWidth="1"/>
    <col min="1526" max="1526" width="9.7109375" style="8" bestFit="1" customWidth="1"/>
    <col min="1527" max="1527" width="10.28515625" style="8" customWidth="1"/>
    <col min="1528" max="1528" width="9.42578125" style="8" customWidth="1"/>
    <col min="1529" max="1529" width="12.42578125" style="8" customWidth="1"/>
    <col min="1530" max="1530" width="12" style="8" customWidth="1"/>
    <col min="1531" max="1531" width="11.85546875" style="8" customWidth="1"/>
    <col min="1532" max="1534" width="8.85546875" style="8"/>
    <col min="1535" max="1535" width="10.85546875" style="8" bestFit="1" customWidth="1"/>
    <col min="1536" max="1536" width="10" style="8" bestFit="1" customWidth="1"/>
    <col min="1537" max="1537" width="8.85546875" style="8"/>
    <col min="1538" max="1538" width="9.7109375" style="8" bestFit="1" customWidth="1"/>
    <col min="1539" max="1775" width="8.85546875" style="8"/>
    <col min="1776" max="1776" width="9.140625" style="8" bestFit="1" customWidth="1"/>
    <col min="1777" max="1777" width="76.7109375" style="8" customWidth="1"/>
    <col min="1778" max="1778" width="9.28515625" style="8" customWidth="1"/>
    <col min="1779" max="1779" width="8.28515625" style="8" customWidth="1"/>
    <col min="1780" max="1780" width="11.7109375" style="8" customWidth="1"/>
    <col min="1781" max="1781" width="9.140625" style="8" customWidth="1"/>
    <col min="1782" max="1782" width="9.7109375" style="8" bestFit="1" customWidth="1"/>
    <col min="1783" max="1783" width="10.28515625" style="8" customWidth="1"/>
    <col min="1784" max="1784" width="9.42578125" style="8" customWidth="1"/>
    <col min="1785" max="1785" width="12.42578125" style="8" customWidth="1"/>
    <col min="1786" max="1786" width="12" style="8" customWidth="1"/>
    <col min="1787" max="1787" width="11.85546875" style="8" customWidth="1"/>
    <col min="1788" max="1790" width="8.85546875" style="8"/>
    <col min="1791" max="1791" width="10.85546875" style="8" bestFit="1" customWidth="1"/>
    <col min="1792" max="1792" width="10" style="8" bestFit="1" customWidth="1"/>
    <col min="1793" max="1793" width="8.85546875" style="8"/>
    <col min="1794" max="1794" width="9.7109375" style="8" bestFit="1" customWidth="1"/>
    <col min="1795" max="2031" width="8.85546875" style="8"/>
    <col min="2032" max="2032" width="9.140625" style="8" bestFit="1" customWidth="1"/>
    <col min="2033" max="2033" width="76.7109375" style="8" customWidth="1"/>
    <col min="2034" max="2034" width="9.28515625" style="8" customWidth="1"/>
    <col min="2035" max="2035" width="8.28515625" style="8" customWidth="1"/>
    <col min="2036" max="2036" width="11.7109375" style="8" customWidth="1"/>
    <col min="2037" max="2037" width="9.140625" style="8" customWidth="1"/>
    <col min="2038" max="2038" width="9.7109375" style="8" bestFit="1" customWidth="1"/>
    <col min="2039" max="2039" width="10.28515625" style="8" customWidth="1"/>
    <col min="2040" max="2040" width="9.42578125" style="8" customWidth="1"/>
    <col min="2041" max="2041" width="12.42578125" style="8" customWidth="1"/>
    <col min="2042" max="2042" width="12" style="8" customWidth="1"/>
    <col min="2043" max="2043" width="11.85546875" style="8" customWidth="1"/>
    <col min="2044" max="2046" width="8.85546875" style="8"/>
    <col min="2047" max="2047" width="10.85546875" style="8" bestFit="1" customWidth="1"/>
    <col min="2048" max="2048" width="10" style="8" bestFit="1" customWidth="1"/>
    <col min="2049" max="2049" width="8.85546875" style="8"/>
    <col min="2050" max="2050" width="9.7109375" style="8" bestFit="1" customWidth="1"/>
    <col min="2051" max="2287" width="8.85546875" style="8"/>
    <col min="2288" max="2288" width="9.140625" style="8" bestFit="1" customWidth="1"/>
    <col min="2289" max="2289" width="76.7109375" style="8" customWidth="1"/>
    <col min="2290" max="2290" width="9.28515625" style="8" customWidth="1"/>
    <col min="2291" max="2291" width="8.28515625" style="8" customWidth="1"/>
    <col min="2292" max="2292" width="11.7109375" style="8" customWidth="1"/>
    <col min="2293" max="2293" width="9.140625" style="8" customWidth="1"/>
    <col min="2294" max="2294" width="9.7109375" style="8" bestFit="1" customWidth="1"/>
    <col min="2295" max="2295" width="10.28515625" style="8" customWidth="1"/>
    <col min="2296" max="2296" width="9.42578125" style="8" customWidth="1"/>
    <col min="2297" max="2297" width="12.42578125" style="8" customWidth="1"/>
    <col min="2298" max="2298" width="12" style="8" customWidth="1"/>
    <col min="2299" max="2299" width="11.85546875" style="8" customWidth="1"/>
    <col min="2300" max="2302" width="8.85546875" style="8"/>
    <col min="2303" max="2303" width="10.85546875" style="8" bestFit="1" customWidth="1"/>
    <col min="2304" max="2304" width="10" style="8" bestFit="1" customWidth="1"/>
    <col min="2305" max="2305" width="8.85546875" style="8"/>
    <col min="2306" max="2306" width="9.7109375" style="8" bestFit="1" customWidth="1"/>
    <col min="2307" max="2543" width="8.85546875" style="8"/>
    <col min="2544" max="2544" width="9.140625" style="8" bestFit="1" customWidth="1"/>
    <col min="2545" max="2545" width="76.7109375" style="8" customWidth="1"/>
    <col min="2546" max="2546" width="9.28515625" style="8" customWidth="1"/>
    <col min="2547" max="2547" width="8.28515625" style="8" customWidth="1"/>
    <col min="2548" max="2548" width="11.7109375" style="8" customWidth="1"/>
    <col min="2549" max="2549" width="9.140625" style="8" customWidth="1"/>
    <col min="2550" max="2550" width="9.7109375" style="8" bestFit="1" customWidth="1"/>
    <col min="2551" max="2551" width="10.28515625" style="8" customWidth="1"/>
    <col min="2552" max="2552" width="9.42578125" style="8" customWidth="1"/>
    <col min="2553" max="2553" width="12.42578125" style="8" customWidth="1"/>
    <col min="2554" max="2554" width="12" style="8" customWidth="1"/>
    <col min="2555" max="2555" width="11.85546875" style="8" customWidth="1"/>
    <col min="2556" max="2558" width="8.85546875" style="8"/>
    <col min="2559" max="2559" width="10.85546875" style="8" bestFit="1" customWidth="1"/>
    <col min="2560" max="2560" width="10" style="8" bestFit="1" customWidth="1"/>
    <col min="2561" max="2561" width="8.85546875" style="8"/>
    <col min="2562" max="2562" width="9.7109375" style="8" bestFit="1" customWidth="1"/>
    <col min="2563" max="2799" width="8.85546875" style="8"/>
    <col min="2800" max="2800" width="9.140625" style="8" bestFit="1" customWidth="1"/>
    <col min="2801" max="2801" width="76.7109375" style="8" customWidth="1"/>
    <col min="2802" max="2802" width="9.28515625" style="8" customWidth="1"/>
    <col min="2803" max="2803" width="8.28515625" style="8" customWidth="1"/>
    <col min="2804" max="2804" width="11.7109375" style="8" customWidth="1"/>
    <col min="2805" max="2805" width="9.140625" style="8" customWidth="1"/>
    <col min="2806" max="2806" width="9.7109375" style="8" bestFit="1" customWidth="1"/>
    <col min="2807" max="2807" width="10.28515625" style="8" customWidth="1"/>
    <col min="2808" max="2808" width="9.42578125" style="8" customWidth="1"/>
    <col min="2809" max="2809" width="12.42578125" style="8" customWidth="1"/>
    <col min="2810" max="2810" width="12" style="8" customWidth="1"/>
    <col min="2811" max="2811" width="11.85546875" style="8" customWidth="1"/>
    <col min="2812" max="2814" width="8.85546875" style="8"/>
    <col min="2815" max="2815" width="10.85546875" style="8" bestFit="1" customWidth="1"/>
    <col min="2816" max="2816" width="10" style="8" bestFit="1" customWidth="1"/>
    <col min="2817" max="2817" width="8.85546875" style="8"/>
    <col min="2818" max="2818" width="9.7109375" style="8" bestFit="1" customWidth="1"/>
    <col min="2819" max="3055" width="8.85546875" style="8"/>
    <col min="3056" max="3056" width="9.140625" style="8" bestFit="1" customWidth="1"/>
    <col min="3057" max="3057" width="76.7109375" style="8" customWidth="1"/>
    <col min="3058" max="3058" width="9.28515625" style="8" customWidth="1"/>
    <col min="3059" max="3059" width="8.28515625" style="8" customWidth="1"/>
    <col min="3060" max="3060" width="11.7109375" style="8" customWidth="1"/>
    <col min="3061" max="3061" width="9.140625" style="8" customWidth="1"/>
    <col min="3062" max="3062" width="9.7109375" style="8" bestFit="1" customWidth="1"/>
    <col min="3063" max="3063" width="10.28515625" style="8" customWidth="1"/>
    <col min="3064" max="3064" width="9.42578125" style="8" customWidth="1"/>
    <col min="3065" max="3065" width="12.42578125" style="8" customWidth="1"/>
    <col min="3066" max="3066" width="12" style="8" customWidth="1"/>
    <col min="3067" max="3067" width="11.85546875" style="8" customWidth="1"/>
    <col min="3068" max="3070" width="8.85546875" style="8"/>
    <col min="3071" max="3071" width="10.85546875" style="8" bestFit="1" customWidth="1"/>
    <col min="3072" max="3072" width="10" style="8" bestFit="1" customWidth="1"/>
    <col min="3073" max="3073" width="8.85546875" style="8"/>
    <col min="3074" max="3074" width="9.7109375" style="8" bestFit="1" customWidth="1"/>
    <col min="3075" max="3311" width="8.85546875" style="8"/>
    <col min="3312" max="3312" width="9.140625" style="8" bestFit="1" customWidth="1"/>
    <col min="3313" max="3313" width="76.7109375" style="8" customWidth="1"/>
    <col min="3314" max="3314" width="9.28515625" style="8" customWidth="1"/>
    <col min="3315" max="3315" width="8.28515625" style="8" customWidth="1"/>
    <col min="3316" max="3316" width="11.7109375" style="8" customWidth="1"/>
    <col min="3317" max="3317" width="9.140625" style="8" customWidth="1"/>
    <col min="3318" max="3318" width="9.7109375" style="8" bestFit="1" customWidth="1"/>
    <col min="3319" max="3319" width="10.28515625" style="8" customWidth="1"/>
    <col min="3320" max="3320" width="9.42578125" style="8" customWidth="1"/>
    <col min="3321" max="3321" width="12.42578125" style="8" customWidth="1"/>
    <col min="3322" max="3322" width="12" style="8" customWidth="1"/>
    <col min="3323" max="3323" width="11.85546875" style="8" customWidth="1"/>
    <col min="3324" max="3326" width="8.85546875" style="8"/>
    <col min="3327" max="3327" width="10.85546875" style="8" bestFit="1" customWidth="1"/>
    <col min="3328" max="3328" width="10" style="8" bestFit="1" customWidth="1"/>
    <col min="3329" max="3329" width="8.85546875" style="8"/>
    <col min="3330" max="3330" width="9.7109375" style="8" bestFit="1" customWidth="1"/>
    <col min="3331" max="3567" width="8.85546875" style="8"/>
    <col min="3568" max="3568" width="9.140625" style="8" bestFit="1" customWidth="1"/>
    <col min="3569" max="3569" width="76.7109375" style="8" customWidth="1"/>
    <col min="3570" max="3570" width="9.28515625" style="8" customWidth="1"/>
    <col min="3571" max="3571" width="8.28515625" style="8" customWidth="1"/>
    <col min="3572" max="3572" width="11.7109375" style="8" customWidth="1"/>
    <col min="3573" max="3573" width="9.140625" style="8" customWidth="1"/>
    <col min="3574" max="3574" width="9.7109375" style="8" bestFit="1" customWidth="1"/>
    <col min="3575" max="3575" width="10.28515625" style="8" customWidth="1"/>
    <col min="3576" max="3576" width="9.42578125" style="8" customWidth="1"/>
    <col min="3577" max="3577" width="12.42578125" style="8" customWidth="1"/>
    <col min="3578" max="3578" width="12" style="8" customWidth="1"/>
    <col min="3579" max="3579" width="11.85546875" style="8" customWidth="1"/>
    <col min="3580" max="3582" width="8.85546875" style="8"/>
    <col min="3583" max="3583" width="10.85546875" style="8" bestFit="1" customWidth="1"/>
    <col min="3584" max="3584" width="10" style="8" bestFit="1" customWidth="1"/>
    <col min="3585" max="3585" width="8.85546875" style="8"/>
    <col min="3586" max="3586" width="9.7109375" style="8" bestFit="1" customWidth="1"/>
    <col min="3587" max="3823" width="8.85546875" style="8"/>
    <col min="3824" max="3824" width="9.140625" style="8" bestFit="1" customWidth="1"/>
    <col min="3825" max="3825" width="76.7109375" style="8" customWidth="1"/>
    <col min="3826" max="3826" width="9.28515625" style="8" customWidth="1"/>
    <col min="3827" max="3827" width="8.28515625" style="8" customWidth="1"/>
    <col min="3828" max="3828" width="11.7109375" style="8" customWidth="1"/>
    <col min="3829" max="3829" width="9.140625" style="8" customWidth="1"/>
    <col min="3830" max="3830" width="9.7109375" style="8" bestFit="1" customWidth="1"/>
    <col min="3831" max="3831" width="10.28515625" style="8" customWidth="1"/>
    <col min="3832" max="3832" width="9.42578125" style="8" customWidth="1"/>
    <col min="3833" max="3833" width="12.42578125" style="8" customWidth="1"/>
    <col min="3834" max="3834" width="12" style="8" customWidth="1"/>
    <col min="3835" max="3835" width="11.85546875" style="8" customWidth="1"/>
    <col min="3836" max="3838" width="8.85546875" style="8"/>
    <col min="3839" max="3839" width="10.85546875" style="8" bestFit="1" customWidth="1"/>
    <col min="3840" max="3840" width="10" style="8" bestFit="1" customWidth="1"/>
    <col min="3841" max="3841" width="8.85546875" style="8"/>
    <col min="3842" max="3842" width="9.7109375" style="8" bestFit="1" customWidth="1"/>
    <col min="3843" max="4079" width="8.85546875" style="8"/>
    <col min="4080" max="4080" width="9.140625" style="8" bestFit="1" customWidth="1"/>
    <col min="4081" max="4081" width="76.7109375" style="8" customWidth="1"/>
    <col min="4082" max="4082" width="9.28515625" style="8" customWidth="1"/>
    <col min="4083" max="4083" width="8.28515625" style="8" customWidth="1"/>
    <col min="4084" max="4084" width="11.7109375" style="8" customWidth="1"/>
    <col min="4085" max="4085" width="9.140625" style="8" customWidth="1"/>
    <col min="4086" max="4086" width="9.7109375" style="8" bestFit="1" customWidth="1"/>
    <col min="4087" max="4087" width="10.28515625" style="8" customWidth="1"/>
    <col min="4088" max="4088" width="9.42578125" style="8" customWidth="1"/>
    <col min="4089" max="4089" width="12.42578125" style="8" customWidth="1"/>
    <col min="4090" max="4090" width="12" style="8" customWidth="1"/>
    <col min="4091" max="4091" width="11.85546875" style="8" customWidth="1"/>
    <col min="4092" max="4094" width="8.85546875" style="8"/>
    <col min="4095" max="4095" width="10.85546875" style="8" bestFit="1" customWidth="1"/>
    <col min="4096" max="4096" width="10" style="8" bestFit="1" customWidth="1"/>
    <col min="4097" max="4097" width="8.85546875" style="8"/>
    <col min="4098" max="4098" width="9.7109375" style="8" bestFit="1" customWidth="1"/>
    <col min="4099" max="4335" width="8.85546875" style="8"/>
    <col min="4336" max="4336" width="9.140625" style="8" bestFit="1" customWidth="1"/>
    <col min="4337" max="4337" width="76.7109375" style="8" customWidth="1"/>
    <col min="4338" max="4338" width="9.28515625" style="8" customWidth="1"/>
    <col min="4339" max="4339" width="8.28515625" style="8" customWidth="1"/>
    <col min="4340" max="4340" width="11.7109375" style="8" customWidth="1"/>
    <col min="4341" max="4341" width="9.140625" style="8" customWidth="1"/>
    <col min="4342" max="4342" width="9.7109375" style="8" bestFit="1" customWidth="1"/>
    <col min="4343" max="4343" width="10.28515625" style="8" customWidth="1"/>
    <col min="4344" max="4344" width="9.42578125" style="8" customWidth="1"/>
    <col min="4345" max="4345" width="12.42578125" style="8" customWidth="1"/>
    <col min="4346" max="4346" width="12" style="8" customWidth="1"/>
    <col min="4347" max="4347" width="11.85546875" style="8" customWidth="1"/>
    <col min="4348" max="4350" width="8.85546875" style="8"/>
    <col min="4351" max="4351" width="10.85546875" style="8" bestFit="1" customWidth="1"/>
    <col min="4352" max="4352" width="10" style="8" bestFit="1" customWidth="1"/>
    <col min="4353" max="4353" width="8.85546875" style="8"/>
    <col min="4354" max="4354" width="9.7109375" style="8" bestFit="1" customWidth="1"/>
    <col min="4355" max="4591" width="8.85546875" style="8"/>
    <col min="4592" max="4592" width="9.140625" style="8" bestFit="1" customWidth="1"/>
    <col min="4593" max="4593" width="76.7109375" style="8" customWidth="1"/>
    <col min="4594" max="4594" width="9.28515625" style="8" customWidth="1"/>
    <col min="4595" max="4595" width="8.28515625" style="8" customWidth="1"/>
    <col min="4596" max="4596" width="11.7109375" style="8" customWidth="1"/>
    <col min="4597" max="4597" width="9.140625" style="8" customWidth="1"/>
    <col min="4598" max="4598" width="9.7109375" style="8" bestFit="1" customWidth="1"/>
    <col min="4599" max="4599" width="10.28515625" style="8" customWidth="1"/>
    <col min="4600" max="4600" width="9.42578125" style="8" customWidth="1"/>
    <col min="4601" max="4601" width="12.42578125" style="8" customWidth="1"/>
    <col min="4602" max="4602" width="12" style="8" customWidth="1"/>
    <col min="4603" max="4603" width="11.85546875" style="8" customWidth="1"/>
    <col min="4604" max="4606" width="8.85546875" style="8"/>
    <col min="4607" max="4607" width="10.85546875" style="8" bestFit="1" customWidth="1"/>
    <col min="4608" max="4608" width="10" style="8" bestFit="1" customWidth="1"/>
    <col min="4609" max="4609" width="8.85546875" style="8"/>
    <col min="4610" max="4610" width="9.7109375" style="8" bestFit="1" customWidth="1"/>
    <col min="4611" max="4847" width="8.85546875" style="8"/>
    <col min="4848" max="4848" width="9.140625" style="8" bestFit="1" customWidth="1"/>
    <col min="4849" max="4849" width="76.7109375" style="8" customWidth="1"/>
    <col min="4850" max="4850" width="9.28515625" style="8" customWidth="1"/>
    <col min="4851" max="4851" width="8.28515625" style="8" customWidth="1"/>
    <col min="4852" max="4852" width="11.7109375" style="8" customWidth="1"/>
    <col min="4853" max="4853" width="9.140625" style="8" customWidth="1"/>
    <col min="4854" max="4854" width="9.7109375" style="8" bestFit="1" customWidth="1"/>
    <col min="4855" max="4855" width="10.28515625" style="8" customWidth="1"/>
    <col min="4856" max="4856" width="9.42578125" style="8" customWidth="1"/>
    <col min="4857" max="4857" width="12.42578125" style="8" customWidth="1"/>
    <col min="4858" max="4858" width="12" style="8" customWidth="1"/>
    <col min="4859" max="4859" width="11.85546875" style="8" customWidth="1"/>
    <col min="4860" max="4862" width="8.85546875" style="8"/>
    <col min="4863" max="4863" width="10.85546875" style="8" bestFit="1" customWidth="1"/>
    <col min="4864" max="4864" width="10" style="8" bestFit="1" customWidth="1"/>
    <col min="4865" max="4865" width="8.85546875" style="8"/>
    <col min="4866" max="4866" width="9.7109375" style="8" bestFit="1" customWidth="1"/>
    <col min="4867" max="5103" width="8.85546875" style="8"/>
    <col min="5104" max="5104" width="9.140625" style="8" bestFit="1" customWidth="1"/>
    <col min="5105" max="5105" width="76.7109375" style="8" customWidth="1"/>
    <col min="5106" max="5106" width="9.28515625" style="8" customWidth="1"/>
    <col min="5107" max="5107" width="8.28515625" style="8" customWidth="1"/>
    <col min="5108" max="5108" width="11.7109375" style="8" customWidth="1"/>
    <col min="5109" max="5109" width="9.140625" style="8" customWidth="1"/>
    <col min="5110" max="5110" width="9.7109375" style="8" bestFit="1" customWidth="1"/>
    <col min="5111" max="5111" width="10.28515625" style="8" customWidth="1"/>
    <col min="5112" max="5112" width="9.42578125" style="8" customWidth="1"/>
    <col min="5113" max="5113" width="12.42578125" style="8" customWidth="1"/>
    <col min="5114" max="5114" width="12" style="8" customWidth="1"/>
    <col min="5115" max="5115" width="11.85546875" style="8" customWidth="1"/>
    <col min="5116" max="5118" width="8.85546875" style="8"/>
    <col min="5119" max="5119" width="10.85546875" style="8" bestFit="1" customWidth="1"/>
    <col min="5120" max="5120" width="10" style="8" bestFit="1" customWidth="1"/>
    <col min="5121" max="5121" width="8.85546875" style="8"/>
    <col min="5122" max="5122" width="9.7109375" style="8" bestFit="1" customWidth="1"/>
    <col min="5123" max="5359" width="8.85546875" style="8"/>
    <col min="5360" max="5360" width="9.140625" style="8" bestFit="1" customWidth="1"/>
    <col min="5361" max="5361" width="76.7109375" style="8" customWidth="1"/>
    <col min="5362" max="5362" width="9.28515625" style="8" customWidth="1"/>
    <col min="5363" max="5363" width="8.28515625" style="8" customWidth="1"/>
    <col min="5364" max="5364" width="11.7109375" style="8" customWidth="1"/>
    <col min="5365" max="5365" width="9.140625" style="8" customWidth="1"/>
    <col min="5366" max="5366" width="9.7109375" style="8" bestFit="1" customWidth="1"/>
    <col min="5367" max="5367" width="10.28515625" style="8" customWidth="1"/>
    <col min="5368" max="5368" width="9.42578125" style="8" customWidth="1"/>
    <col min="5369" max="5369" width="12.42578125" style="8" customWidth="1"/>
    <col min="5370" max="5370" width="12" style="8" customWidth="1"/>
    <col min="5371" max="5371" width="11.85546875" style="8" customWidth="1"/>
    <col min="5372" max="5374" width="8.85546875" style="8"/>
    <col min="5375" max="5375" width="10.85546875" style="8" bestFit="1" customWidth="1"/>
    <col min="5376" max="5376" width="10" style="8" bestFit="1" customWidth="1"/>
    <col min="5377" max="5377" width="8.85546875" style="8"/>
    <col min="5378" max="5378" width="9.7109375" style="8" bestFit="1" customWidth="1"/>
    <col min="5379" max="5615" width="8.85546875" style="8"/>
    <col min="5616" max="5616" width="9.140625" style="8" bestFit="1" customWidth="1"/>
    <col min="5617" max="5617" width="76.7109375" style="8" customWidth="1"/>
    <col min="5618" max="5618" width="9.28515625" style="8" customWidth="1"/>
    <col min="5619" max="5619" width="8.28515625" style="8" customWidth="1"/>
    <col min="5620" max="5620" width="11.7109375" style="8" customWidth="1"/>
    <col min="5621" max="5621" width="9.140625" style="8" customWidth="1"/>
    <col min="5622" max="5622" width="9.7109375" style="8" bestFit="1" customWidth="1"/>
    <col min="5623" max="5623" width="10.28515625" style="8" customWidth="1"/>
    <col min="5624" max="5624" width="9.42578125" style="8" customWidth="1"/>
    <col min="5625" max="5625" width="12.42578125" style="8" customWidth="1"/>
    <col min="5626" max="5626" width="12" style="8" customWidth="1"/>
    <col min="5627" max="5627" width="11.85546875" style="8" customWidth="1"/>
    <col min="5628" max="5630" width="8.85546875" style="8"/>
    <col min="5631" max="5631" width="10.85546875" style="8" bestFit="1" customWidth="1"/>
    <col min="5632" max="5632" width="10" style="8" bestFit="1" customWidth="1"/>
    <col min="5633" max="5633" width="8.85546875" style="8"/>
    <col min="5634" max="5634" width="9.7109375" style="8" bestFit="1" customWidth="1"/>
    <col min="5635" max="5871" width="8.85546875" style="8"/>
    <col min="5872" max="5872" width="9.140625" style="8" bestFit="1" customWidth="1"/>
    <col min="5873" max="5873" width="76.7109375" style="8" customWidth="1"/>
    <col min="5874" max="5874" width="9.28515625" style="8" customWidth="1"/>
    <col min="5875" max="5875" width="8.28515625" style="8" customWidth="1"/>
    <col min="5876" max="5876" width="11.7109375" style="8" customWidth="1"/>
    <col min="5877" max="5877" width="9.140625" style="8" customWidth="1"/>
    <col min="5878" max="5878" width="9.7109375" style="8" bestFit="1" customWidth="1"/>
    <col min="5879" max="5879" width="10.28515625" style="8" customWidth="1"/>
    <col min="5880" max="5880" width="9.42578125" style="8" customWidth="1"/>
    <col min="5881" max="5881" width="12.42578125" style="8" customWidth="1"/>
    <col min="5882" max="5882" width="12" style="8" customWidth="1"/>
    <col min="5883" max="5883" width="11.85546875" style="8" customWidth="1"/>
    <col min="5884" max="5886" width="8.85546875" style="8"/>
    <col min="5887" max="5887" width="10.85546875" style="8" bestFit="1" customWidth="1"/>
    <col min="5888" max="5888" width="10" style="8" bestFit="1" customWidth="1"/>
    <col min="5889" max="5889" width="8.85546875" style="8"/>
    <col min="5890" max="5890" width="9.7109375" style="8" bestFit="1" customWidth="1"/>
    <col min="5891" max="6127" width="8.85546875" style="8"/>
    <col min="6128" max="6128" width="9.140625" style="8" bestFit="1" customWidth="1"/>
    <col min="6129" max="6129" width="76.7109375" style="8" customWidth="1"/>
    <col min="6130" max="6130" width="9.28515625" style="8" customWidth="1"/>
    <col min="6131" max="6131" width="8.28515625" style="8" customWidth="1"/>
    <col min="6132" max="6132" width="11.7109375" style="8" customWidth="1"/>
    <col min="6133" max="6133" width="9.140625" style="8" customWidth="1"/>
    <col min="6134" max="6134" width="9.7109375" style="8" bestFit="1" customWidth="1"/>
    <col min="6135" max="6135" width="10.28515625" style="8" customWidth="1"/>
    <col min="6136" max="6136" width="9.42578125" style="8" customWidth="1"/>
    <col min="6137" max="6137" width="12.42578125" style="8" customWidth="1"/>
    <col min="6138" max="6138" width="12" style="8" customWidth="1"/>
    <col min="6139" max="6139" width="11.85546875" style="8" customWidth="1"/>
    <col min="6140" max="6142" width="8.85546875" style="8"/>
    <col min="6143" max="6143" width="10.85546875" style="8" bestFit="1" customWidth="1"/>
    <col min="6144" max="6144" width="10" style="8" bestFit="1" customWidth="1"/>
    <col min="6145" max="6145" width="8.85546875" style="8"/>
    <col min="6146" max="6146" width="9.7109375" style="8" bestFit="1" customWidth="1"/>
    <col min="6147" max="6383" width="8.85546875" style="8"/>
    <col min="6384" max="6384" width="9.140625" style="8" bestFit="1" customWidth="1"/>
    <col min="6385" max="6385" width="76.7109375" style="8" customWidth="1"/>
    <col min="6386" max="6386" width="9.28515625" style="8" customWidth="1"/>
    <col min="6387" max="6387" width="8.28515625" style="8" customWidth="1"/>
    <col min="6388" max="6388" width="11.7109375" style="8" customWidth="1"/>
    <col min="6389" max="6389" width="9.140625" style="8" customWidth="1"/>
    <col min="6390" max="6390" width="9.7109375" style="8" bestFit="1" customWidth="1"/>
    <col min="6391" max="6391" width="10.28515625" style="8" customWidth="1"/>
    <col min="6392" max="6392" width="9.42578125" style="8" customWidth="1"/>
    <col min="6393" max="6393" width="12.42578125" style="8" customWidth="1"/>
    <col min="6394" max="6394" width="12" style="8" customWidth="1"/>
    <col min="6395" max="6395" width="11.85546875" style="8" customWidth="1"/>
    <col min="6396" max="6398" width="8.85546875" style="8"/>
    <col min="6399" max="6399" width="10.85546875" style="8" bestFit="1" customWidth="1"/>
    <col min="6400" max="6400" width="10" style="8" bestFit="1" customWidth="1"/>
    <col min="6401" max="6401" width="8.85546875" style="8"/>
    <col min="6402" max="6402" width="9.7109375" style="8" bestFit="1" customWidth="1"/>
    <col min="6403" max="6639" width="8.85546875" style="8"/>
    <col min="6640" max="6640" width="9.140625" style="8" bestFit="1" customWidth="1"/>
    <col min="6641" max="6641" width="76.7109375" style="8" customWidth="1"/>
    <col min="6642" max="6642" width="9.28515625" style="8" customWidth="1"/>
    <col min="6643" max="6643" width="8.28515625" style="8" customWidth="1"/>
    <col min="6644" max="6644" width="11.7109375" style="8" customWidth="1"/>
    <col min="6645" max="6645" width="9.140625" style="8" customWidth="1"/>
    <col min="6646" max="6646" width="9.7109375" style="8" bestFit="1" customWidth="1"/>
    <col min="6647" max="6647" width="10.28515625" style="8" customWidth="1"/>
    <col min="6648" max="6648" width="9.42578125" style="8" customWidth="1"/>
    <col min="6649" max="6649" width="12.42578125" style="8" customWidth="1"/>
    <col min="6650" max="6650" width="12" style="8" customWidth="1"/>
    <col min="6651" max="6651" width="11.85546875" style="8" customWidth="1"/>
    <col min="6652" max="6654" width="8.85546875" style="8"/>
    <col min="6655" max="6655" width="10.85546875" style="8" bestFit="1" customWidth="1"/>
    <col min="6656" max="6656" width="10" style="8" bestFit="1" customWidth="1"/>
    <col min="6657" max="6657" width="8.85546875" style="8"/>
    <col min="6658" max="6658" width="9.7109375" style="8" bestFit="1" customWidth="1"/>
    <col min="6659" max="6895" width="8.85546875" style="8"/>
    <col min="6896" max="6896" width="9.140625" style="8" bestFit="1" customWidth="1"/>
    <col min="6897" max="6897" width="76.7109375" style="8" customWidth="1"/>
    <col min="6898" max="6898" width="9.28515625" style="8" customWidth="1"/>
    <col min="6899" max="6899" width="8.28515625" style="8" customWidth="1"/>
    <col min="6900" max="6900" width="11.7109375" style="8" customWidth="1"/>
    <col min="6901" max="6901" width="9.140625" style="8" customWidth="1"/>
    <col min="6902" max="6902" width="9.7109375" style="8" bestFit="1" customWidth="1"/>
    <col min="6903" max="6903" width="10.28515625" style="8" customWidth="1"/>
    <col min="6904" max="6904" width="9.42578125" style="8" customWidth="1"/>
    <col min="6905" max="6905" width="12.42578125" style="8" customWidth="1"/>
    <col min="6906" max="6906" width="12" style="8" customWidth="1"/>
    <col min="6907" max="6907" width="11.85546875" style="8" customWidth="1"/>
    <col min="6908" max="6910" width="8.85546875" style="8"/>
    <col min="6911" max="6911" width="10.85546875" style="8" bestFit="1" customWidth="1"/>
    <col min="6912" max="6912" width="10" style="8" bestFit="1" customWidth="1"/>
    <col min="6913" max="6913" width="8.85546875" style="8"/>
    <col min="6914" max="6914" width="9.7109375" style="8" bestFit="1" customWidth="1"/>
    <col min="6915" max="7151" width="8.85546875" style="8"/>
    <col min="7152" max="7152" width="9.140625" style="8" bestFit="1" customWidth="1"/>
    <col min="7153" max="7153" width="76.7109375" style="8" customWidth="1"/>
    <col min="7154" max="7154" width="9.28515625" style="8" customWidth="1"/>
    <col min="7155" max="7155" width="8.28515625" style="8" customWidth="1"/>
    <col min="7156" max="7156" width="11.7109375" style="8" customWidth="1"/>
    <col min="7157" max="7157" width="9.140625" style="8" customWidth="1"/>
    <col min="7158" max="7158" width="9.7109375" style="8" bestFit="1" customWidth="1"/>
    <col min="7159" max="7159" width="10.28515625" style="8" customWidth="1"/>
    <col min="7160" max="7160" width="9.42578125" style="8" customWidth="1"/>
    <col min="7161" max="7161" width="12.42578125" style="8" customWidth="1"/>
    <col min="7162" max="7162" width="12" style="8" customWidth="1"/>
    <col min="7163" max="7163" width="11.85546875" style="8" customWidth="1"/>
    <col min="7164" max="7166" width="8.85546875" style="8"/>
    <col min="7167" max="7167" width="10.85546875" style="8" bestFit="1" customWidth="1"/>
    <col min="7168" max="7168" width="10" style="8" bestFit="1" customWidth="1"/>
    <col min="7169" max="7169" width="8.85546875" style="8"/>
    <col min="7170" max="7170" width="9.7109375" style="8" bestFit="1" customWidth="1"/>
    <col min="7171" max="7407" width="8.85546875" style="8"/>
    <col min="7408" max="7408" width="9.140625" style="8" bestFit="1" customWidth="1"/>
    <col min="7409" max="7409" width="76.7109375" style="8" customWidth="1"/>
    <col min="7410" max="7410" width="9.28515625" style="8" customWidth="1"/>
    <col min="7411" max="7411" width="8.28515625" style="8" customWidth="1"/>
    <col min="7412" max="7412" width="11.7109375" style="8" customWidth="1"/>
    <col min="7413" max="7413" width="9.140625" style="8" customWidth="1"/>
    <col min="7414" max="7414" width="9.7109375" style="8" bestFit="1" customWidth="1"/>
    <col min="7415" max="7415" width="10.28515625" style="8" customWidth="1"/>
    <col min="7416" max="7416" width="9.42578125" style="8" customWidth="1"/>
    <col min="7417" max="7417" width="12.42578125" style="8" customWidth="1"/>
    <col min="7418" max="7418" width="12" style="8" customWidth="1"/>
    <col min="7419" max="7419" width="11.85546875" style="8" customWidth="1"/>
    <col min="7420" max="7422" width="8.85546875" style="8"/>
    <col min="7423" max="7423" width="10.85546875" style="8" bestFit="1" customWidth="1"/>
    <col min="7424" max="7424" width="10" style="8" bestFit="1" customWidth="1"/>
    <col min="7425" max="7425" width="8.85546875" style="8"/>
    <col min="7426" max="7426" width="9.7109375" style="8" bestFit="1" customWidth="1"/>
    <col min="7427" max="7663" width="8.85546875" style="8"/>
    <col min="7664" max="7664" width="9.140625" style="8" bestFit="1" customWidth="1"/>
    <col min="7665" max="7665" width="76.7109375" style="8" customWidth="1"/>
    <col min="7666" max="7666" width="9.28515625" style="8" customWidth="1"/>
    <col min="7667" max="7667" width="8.28515625" style="8" customWidth="1"/>
    <col min="7668" max="7668" width="11.7109375" style="8" customWidth="1"/>
    <col min="7669" max="7669" width="9.140625" style="8" customWidth="1"/>
    <col min="7670" max="7670" width="9.7109375" style="8" bestFit="1" customWidth="1"/>
    <col min="7671" max="7671" width="10.28515625" style="8" customWidth="1"/>
    <col min="7672" max="7672" width="9.42578125" style="8" customWidth="1"/>
    <col min="7673" max="7673" width="12.42578125" style="8" customWidth="1"/>
    <col min="7674" max="7674" width="12" style="8" customWidth="1"/>
    <col min="7675" max="7675" width="11.85546875" style="8" customWidth="1"/>
    <col min="7676" max="7678" width="8.85546875" style="8"/>
    <col min="7679" max="7679" width="10.85546875" style="8" bestFit="1" customWidth="1"/>
    <col min="7680" max="7680" width="10" style="8" bestFit="1" customWidth="1"/>
    <col min="7681" max="7681" width="8.85546875" style="8"/>
    <col min="7682" max="7682" width="9.7109375" style="8" bestFit="1" customWidth="1"/>
    <col min="7683" max="7919" width="8.85546875" style="8"/>
    <col min="7920" max="7920" width="9.140625" style="8" bestFit="1" customWidth="1"/>
    <col min="7921" max="7921" width="76.7109375" style="8" customWidth="1"/>
    <col min="7922" max="7922" width="9.28515625" style="8" customWidth="1"/>
    <col min="7923" max="7923" width="8.28515625" style="8" customWidth="1"/>
    <col min="7924" max="7924" width="11.7109375" style="8" customWidth="1"/>
    <col min="7925" max="7925" width="9.140625" style="8" customWidth="1"/>
    <col min="7926" max="7926" width="9.7109375" style="8" bestFit="1" customWidth="1"/>
    <col min="7927" max="7927" width="10.28515625" style="8" customWidth="1"/>
    <col min="7928" max="7928" width="9.42578125" style="8" customWidth="1"/>
    <col min="7929" max="7929" width="12.42578125" style="8" customWidth="1"/>
    <col min="7930" max="7930" width="12" style="8" customWidth="1"/>
    <col min="7931" max="7931" width="11.85546875" style="8" customWidth="1"/>
    <col min="7932" max="7934" width="8.85546875" style="8"/>
    <col min="7935" max="7935" width="10.85546875" style="8" bestFit="1" customWidth="1"/>
    <col min="7936" max="7936" width="10" style="8" bestFit="1" customWidth="1"/>
    <col min="7937" max="7937" width="8.85546875" style="8"/>
    <col min="7938" max="7938" width="9.7109375" style="8" bestFit="1" customWidth="1"/>
    <col min="7939" max="8175" width="8.85546875" style="8"/>
    <col min="8176" max="8176" width="9.140625" style="8" bestFit="1" customWidth="1"/>
    <col min="8177" max="8177" width="76.7109375" style="8" customWidth="1"/>
    <col min="8178" max="8178" width="9.28515625" style="8" customWidth="1"/>
    <col min="8179" max="8179" width="8.28515625" style="8" customWidth="1"/>
    <col min="8180" max="8180" width="11.7109375" style="8" customWidth="1"/>
    <col min="8181" max="8181" width="9.140625" style="8" customWidth="1"/>
    <col min="8182" max="8182" width="9.7109375" style="8" bestFit="1" customWidth="1"/>
    <col min="8183" max="8183" width="10.28515625" style="8" customWidth="1"/>
    <col min="8184" max="8184" width="9.42578125" style="8" customWidth="1"/>
    <col min="8185" max="8185" width="12.42578125" style="8" customWidth="1"/>
    <col min="8186" max="8186" width="12" style="8" customWidth="1"/>
    <col min="8187" max="8187" width="11.85546875" style="8" customWidth="1"/>
    <col min="8188" max="8190" width="8.85546875" style="8"/>
    <col min="8191" max="8191" width="10.85546875" style="8" bestFit="1" customWidth="1"/>
    <col min="8192" max="8192" width="10" style="8" bestFit="1" customWidth="1"/>
    <col min="8193" max="8193" width="8.85546875" style="8"/>
    <col min="8194" max="8194" width="9.7109375" style="8" bestFit="1" customWidth="1"/>
    <col min="8195" max="8431" width="8.85546875" style="8"/>
    <col min="8432" max="8432" width="9.140625" style="8" bestFit="1" customWidth="1"/>
    <col min="8433" max="8433" width="76.7109375" style="8" customWidth="1"/>
    <col min="8434" max="8434" width="9.28515625" style="8" customWidth="1"/>
    <col min="8435" max="8435" width="8.28515625" style="8" customWidth="1"/>
    <col min="8436" max="8436" width="11.7109375" style="8" customWidth="1"/>
    <col min="8437" max="8437" width="9.140625" style="8" customWidth="1"/>
    <col min="8438" max="8438" width="9.7109375" style="8" bestFit="1" customWidth="1"/>
    <col min="8439" max="8439" width="10.28515625" style="8" customWidth="1"/>
    <col min="8440" max="8440" width="9.42578125" style="8" customWidth="1"/>
    <col min="8441" max="8441" width="12.42578125" style="8" customWidth="1"/>
    <col min="8442" max="8442" width="12" style="8" customWidth="1"/>
    <col min="8443" max="8443" width="11.85546875" style="8" customWidth="1"/>
    <col min="8444" max="8446" width="8.85546875" style="8"/>
    <col min="8447" max="8447" width="10.85546875" style="8" bestFit="1" customWidth="1"/>
    <col min="8448" max="8448" width="10" style="8" bestFit="1" customWidth="1"/>
    <col min="8449" max="8449" width="8.85546875" style="8"/>
    <col min="8450" max="8450" width="9.7109375" style="8" bestFit="1" customWidth="1"/>
    <col min="8451" max="8687" width="8.85546875" style="8"/>
    <col min="8688" max="8688" width="9.140625" style="8" bestFit="1" customWidth="1"/>
    <col min="8689" max="8689" width="76.7109375" style="8" customWidth="1"/>
    <col min="8690" max="8690" width="9.28515625" style="8" customWidth="1"/>
    <col min="8691" max="8691" width="8.28515625" style="8" customWidth="1"/>
    <col min="8692" max="8692" width="11.7109375" style="8" customWidth="1"/>
    <col min="8693" max="8693" width="9.140625" style="8" customWidth="1"/>
    <col min="8694" max="8694" width="9.7109375" style="8" bestFit="1" customWidth="1"/>
    <col min="8695" max="8695" width="10.28515625" style="8" customWidth="1"/>
    <col min="8696" max="8696" width="9.42578125" style="8" customWidth="1"/>
    <col min="8697" max="8697" width="12.42578125" style="8" customWidth="1"/>
    <col min="8698" max="8698" width="12" style="8" customWidth="1"/>
    <col min="8699" max="8699" width="11.85546875" style="8" customWidth="1"/>
    <col min="8700" max="8702" width="8.85546875" style="8"/>
    <col min="8703" max="8703" width="10.85546875" style="8" bestFit="1" customWidth="1"/>
    <col min="8704" max="8704" width="10" style="8" bestFit="1" customWidth="1"/>
    <col min="8705" max="8705" width="8.85546875" style="8"/>
    <col min="8706" max="8706" width="9.7109375" style="8" bestFit="1" customWidth="1"/>
    <col min="8707" max="8943" width="8.85546875" style="8"/>
    <col min="8944" max="8944" width="9.140625" style="8" bestFit="1" customWidth="1"/>
    <col min="8945" max="8945" width="76.7109375" style="8" customWidth="1"/>
    <col min="8946" max="8946" width="9.28515625" style="8" customWidth="1"/>
    <col min="8947" max="8947" width="8.28515625" style="8" customWidth="1"/>
    <col min="8948" max="8948" width="11.7109375" style="8" customWidth="1"/>
    <col min="8949" max="8949" width="9.140625" style="8" customWidth="1"/>
    <col min="8950" max="8950" width="9.7109375" style="8" bestFit="1" customWidth="1"/>
    <col min="8951" max="8951" width="10.28515625" style="8" customWidth="1"/>
    <col min="8952" max="8952" width="9.42578125" style="8" customWidth="1"/>
    <col min="8953" max="8953" width="12.42578125" style="8" customWidth="1"/>
    <col min="8954" max="8954" width="12" style="8" customWidth="1"/>
    <col min="8955" max="8955" width="11.85546875" style="8" customWidth="1"/>
    <col min="8956" max="8958" width="8.85546875" style="8"/>
    <col min="8959" max="8959" width="10.85546875" style="8" bestFit="1" customWidth="1"/>
    <col min="8960" max="8960" width="10" style="8" bestFit="1" customWidth="1"/>
    <col min="8961" max="8961" width="8.85546875" style="8"/>
    <col min="8962" max="8962" width="9.7109375" style="8" bestFit="1" customWidth="1"/>
    <col min="8963" max="9199" width="8.85546875" style="8"/>
    <col min="9200" max="9200" width="9.140625" style="8" bestFit="1" customWidth="1"/>
    <col min="9201" max="9201" width="76.7109375" style="8" customWidth="1"/>
    <col min="9202" max="9202" width="9.28515625" style="8" customWidth="1"/>
    <col min="9203" max="9203" width="8.28515625" style="8" customWidth="1"/>
    <col min="9204" max="9204" width="11.7109375" style="8" customWidth="1"/>
    <col min="9205" max="9205" width="9.140625" style="8" customWidth="1"/>
    <col min="9206" max="9206" width="9.7109375" style="8" bestFit="1" customWidth="1"/>
    <col min="9207" max="9207" width="10.28515625" style="8" customWidth="1"/>
    <col min="9208" max="9208" width="9.42578125" style="8" customWidth="1"/>
    <col min="9209" max="9209" width="12.42578125" style="8" customWidth="1"/>
    <col min="9210" max="9210" width="12" style="8" customWidth="1"/>
    <col min="9211" max="9211" width="11.85546875" style="8" customWidth="1"/>
    <col min="9212" max="9214" width="8.85546875" style="8"/>
    <col min="9215" max="9215" width="10.85546875" style="8" bestFit="1" customWidth="1"/>
    <col min="9216" max="9216" width="10" style="8" bestFit="1" customWidth="1"/>
    <col min="9217" max="9217" width="8.85546875" style="8"/>
    <col min="9218" max="9218" width="9.7109375" style="8" bestFit="1" customWidth="1"/>
    <col min="9219" max="9455" width="8.85546875" style="8"/>
    <col min="9456" max="9456" width="9.140625" style="8" bestFit="1" customWidth="1"/>
    <col min="9457" max="9457" width="76.7109375" style="8" customWidth="1"/>
    <col min="9458" max="9458" width="9.28515625" style="8" customWidth="1"/>
    <col min="9459" max="9459" width="8.28515625" style="8" customWidth="1"/>
    <col min="9460" max="9460" width="11.7109375" style="8" customWidth="1"/>
    <col min="9461" max="9461" width="9.140625" style="8" customWidth="1"/>
    <col min="9462" max="9462" width="9.7109375" style="8" bestFit="1" customWidth="1"/>
    <col min="9463" max="9463" width="10.28515625" style="8" customWidth="1"/>
    <col min="9464" max="9464" width="9.42578125" style="8" customWidth="1"/>
    <col min="9465" max="9465" width="12.42578125" style="8" customWidth="1"/>
    <col min="9466" max="9466" width="12" style="8" customWidth="1"/>
    <col min="9467" max="9467" width="11.85546875" style="8" customWidth="1"/>
    <col min="9468" max="9470" width="8.85546875" style="8"/>
    <col min="9471" max="9471" width="10.85546875" style="8" bestFit="1" customWidth="1"/>
    <col min="9472" max="9472" width="10" style="8" bestFit="1" customWidth="1"/>
    <col min="9473" max="9473" width="8.85546875" style="8"/>
    <col min="9474" max="9474" width="9.7109375" style="8" bestFit="1" customWidth="1"/>
    <col min="9475" max="9711" width="8.85546875" style="8"/>
    <col min="9712" max="9712" width="9.140625" style="8" bestFit="1" customWidth="1"/>
    <col min="9713" max="9713" width="76.7109375" style="8" customWidth="1"/>
    <col min="9714" max="9714" width="9.28515625" style="8" customWidth="1"/>
    <col min="9715" max="9715" width="8.28515625" style="8" customWidth="1"/>
    <col min="9716" max="9716" width="11.7109375" style="8" customWidth="1"/>
    <col min="9717" max="9717" width="9.140625" style="8" customWidth="1"/>
    <col min="9718" max="9718" width="9.7109375" style="8" bestFit="1" customWidth="1"/>
    <col min="9719" max="9719" width="10.28515625" style="8" customWidth="1"/>
    <col min="9720" max="9720" width="9.42578125" style="8" customWidth="1"/>
    <col min="9721" max="9721" width="12.42578125" style="8" customWidth="1"/>
    <col min="9722" max="9722" width="12" style="8" customWidth="1"/>
    <col min="9723" max="9723" width="11.85546875" style="8" customWidth="1"/>
    <col min="9724" max="9726" width="8.85546875" style="8"/>
    <col min="9727" max="9727" width="10.85546875" style="8" bestFit="1" customWidth="1"/>
    <col min="9728" max="9728" width="10" style="8" bestFit="1" customWidth="1"/>
    <col min="9729" max="9729" width="8.85546875" style="8"/>
    <col min="9730" max="9730" width="9.7109375" style="8" bestFit="1" customWidth="1"/>
    <col min="9731" max="9967" width="8.85546875" style="8"/>
    <col min="9968" max="9968" width="9.140625" style="8" bestFit="1" customWidth="1"/>
    <col min="9969" max="9969" width="76.7109375" style="8" customWidth="1"/>
    <col min="9970" max="9970" width="9.28515625" style="8" customWidth="1"/>
    <col min="9971" max="9971" width="8.28515625" style="8" customWidth="1"/>
    <col min="9972" max="9972" width="11.7109375" style="8" customWidth="1"/>
    <col min="9973" max="9973" width="9.140625" style="8" customWidth="1"/>
    <col min="9974" max="9974" width="9.7109375" style="8" bestFit="1" customWidth="1"/>
    <col min="9975" max="9975" width="10.28515625" style="8" customWidth="1"/>
    <col min="9976" max="9976" width="9.42578125" style="8" customWidth="1"/>
    <col min="9977" max="9977" width="12.42578125" style="8" customWidth="1"/>
    <col min="9978" max="9978" width="12" style="8" customWidth="1"/>
    <col min="9979" max="9979" width="11.85546875" style="8" customWidth="1"/>
    <col min="9980" max="9982" width="8.85546875" style="8"/>
    <col min="9983" max="9983" width="10.85546875" style="8" bestFit="1" customWidth="1"/>
    <col min="9984" max="9984" width="10" style="8" bestFit="1" customWidth="1"/>
    <col min="9985" max="9985" width="8.85546875" style="8"/>
    <col min="9986" max="9986" width="9.7109375" style="8" bestFit="1" customWidth="1"/>
    <col min="9987" max="10223" width="8.85546875" style="8"/>
    <col min="10224" max="10224" width="9.140625" style="8" bestFit="1" customWidth="1"/>
    <col min="10225" max="10225" width="76.7109375" style="8" customWidth="1"/>
    <col min="10226" max="10226" width="9.28515625" style="8" customWidth="1"/>
    <col min="10227" max="10227" width="8.28515625" style="8" customWidth="1"/>
    <col min="10228" max="10228" width="11.7109375" style="8" customWidth="1"/>
    <col min="10229" max="10229" width="9.140625" style="8" customWidth="1"/>
    <col min="10230" max="10230" width="9.7109375" style="8" bestFit="1" customWidth="1"/>
    <col min="10231" max="10231" width="10.28515625" style="8" customWidth="1"/>
    <col min="10232" max="10232" width="9.42578125" style="8" customWidth="1"/>
    <col min="10233" max="10233" width="12.42578125" style="8" customWidth="1"/>
    <col min="10234" max="10234" width="12" style="8" customWidth="1"/>
    <col min="10235" max="10235" width="11.85546875" style="8" customWidth="1"/>
    <col min="10236" max="10238" width="8.85546875" style="8"/>
    <col min="10239" max="10239" width="10.85546875" style="8" bestFit="1" customWidth="1"/>
    <col min="10240" max="10240" width="10" style="8" bestFit="1" customWidth="1"/>
    <col min="10241" max="10241" width="8.85546875" style="8"/>
    <col min="10242" max="10242" width="9.7109375" style="8" bestFit="1" customWidth="1"/>
    <col min="10243" max="10479" width="8.85546875" style="8"/>
    <col min="10480" max="10480" width="9.140625" style="8" bestFit="1" customWidth="1"/>
    <col min="10481" max="10481" width="76.7109375" style="8" customWidth="1"/>
    <col min="10482" max="10482" width="9.28515625" style="8" customWidth="1"/>
    <col min="10483" max="10483" width="8.28515625" style="8" customWidth="1"/>
    <col min="10484" max="10484" width="11.7109375" style="8" customWidth="1"/>
    <col min="10485" max="10485" width="9.140625" style="8" customWidth="1"/>
    <col min="10486" max="10486" width="9.7109375" style="8" bestFit="1" customWidth="1"/>
    <col min="10487" max="10487" width="10.28515625" style="8" customWidth="1"/>
    <col min="10488" max="10488" width="9.42578125" style="8" customWidth="1"/>
    <col min="10489" max="10489" width="12.42578125" style="8" customWidth="1"/>
    <col min="10490" max="10490" width="12" style="8" customWidth="1"/>
    <col min="10491" max="10491" width="11.85546875" style="8" customWidth="1"/>
    <col min="10492" max="10494" width="8.85546875" style="8"/>
    <col min="10495" max="10495" width="10.85546875" style="8" bestFit="1" customWidth="1"/>
    <col min="10496" max="10496" width="10" style="8" bestFit="1" customWidth="1"/>
    <col min="10497" max="10497" width="8.85546875" style="8"/>
    <col min="10498" max="10498" width="9.7109375" style="8" bestFit="1" customWidth="1"/>
    <col min="10499" max="10735" width="8.85546875" style="8"/>
    <col min="10736" max="10736" width="9.140625" style="8" bestFit="1" customWidth="1"/>
    <col min="10737" max="10737" width="76.7109375" style="8" customWidth="1"/>
    <col min="10738" max="10738" width="9.28515625" style="8" customWidth="1"/>
    <col min="10739" max="10739" width="8.28515625" style="8" customWidth="1"/>
    <col min="10740" max="10740" width="11.7109375" style="8" customWidth="1"/>
    <col min="10741" max="10741" width="9.140625" style="8" customWidth="1"/>
    <col min="10742" max="10742" width="9.7109375" style="8" bestFit="1" customWidth="1"/>
    <col min="10743" max="10743" width="10.28515625" style="8" customWidth="1"/>
    <col min="10744" max="10744" width="9.42578125" style="8" customWidth="1"/>
    <col min="10745" max="10745" width="12.42578125" style="8" customWidth="1"/>
    <col min="10746" max="10746" width="12" style="8" customWidth="1"/>
    <col min="10747" max="10747" width="11.85546875" style="8" customWidth="1"/>
    <col min="10748" max="10750" width="8.85546875" style="8"/>
    <col min="10751" max="10751" width="10.85546875" style="8" bestFit="1" customWidth="1"/>
    <col min="10752" max="10752" width="10" style="8" bestFit="1" customWidth="1"/>
    <col min="10753" max="10753" width="8.85546875" style="8"/>
    <col min="10754" max="10754" width="9.7109375" style="8" bestFit="1" customWidth="1"/>
    <col min="10755" max="10991" width="8.85546875" style="8"/>
    <col min="10992" max="10992" width="9.140625" style="8" bestFit="1" customWidth="1"/>
    <col min="10993" max="10993" width="76.7109375" style="8" customWidth="1"/>
    <col min="10994" max="10994" width="9.28515625" style="8" customWidth="1"/>
    <col min="10995" max="10995" width="8.28515625" style="8" customWidth="1"/>
    <col min="10996" max="10996" width="11.7109375" style="8" customWidth="1"/>
    <col min="10997" max="10997" width="9.140625" style="8" customWidth="1"/>
    <col min="10998" max="10998" width="9.7109375" style="8" bestFit="1" customWidth="1"/>
    <col min="10999" max="10999" width="10.28515625" style="8" customWidth="1"/>
    <col min="11000" max="11000" width="9.42578125" style="8" customWidth="1"/>
    <col min="11001" max="11001" width="12.42578125" style="8" customWidth="1"/>
    <col min="11002" max="11002" width="12" style="8" customWidth="1"/>
    <col min="11003" max="11003" width="11.85546875" style="8" customWidth="1"/>
    <col min="11004" max="11006" width="8.85546875" style="8"/>
    <col min="11007" max="11007" width="10.85546875" style="8" bestFit="1" customWidth="1"/>
    <col min="11008" max="11008" width="10" style="8" bestFit="1" customWidth="1"/>
    <col min="11009" max="11009" width="8.85546875" style="8"/>
    <col min="11010" max="11010" width="9.7109375" style="8" bestFit="1" customWidth="1"/>
    <col min="11011" max="11247" width="8.85546875" style="8"/>
    <col min="11248" max="11248" width="9.140625" style="8" bestFit="1" customWidth="1"/>
    <col min="11249" max="11249" width="76.7109375" style="8" customWidth="1"/>
    <col min="11250" max="11250" width="9.28515625" style="8" customWidth="1"/>
    <col min="11251" max="11251" width="8.28515625" style="8" customWidth="1"/>
    <col min="11252" max="11252" width="11.7109375" style="8" customWidth="1"/>
    <col min="11253" max="11253" width="9.140625" style="8" customWidth="1"/>
    <col min="11254" max="11254" width="9.7109375" style="8" bestFit="1" customWidth="1"/>
    <col min="11255" max="11255" width="10.28515625" style="8" customWidth="1"/>
    <col min="11256" max="11256" width="9.42578125" style="8" customWidth="1"/>
    <col min="11257" max="11257" width="12.42578125" style="8" customWidth="1"/>
    <col min="11258" max="11258" width="12" style="8" customWidth="1"/>
    <col min="11259" max="11259" width="11.85546875" style="8" customWidth="1"/>
    <col min="11260" max="11262" width="8.85546875" style="8"/>
    <col min="11263" max="11263" width="10.85546875" style="8" bestFit="1" customWidth="1"/>
    <col min="11264" max="11264" width="10" style="8" bestFit="1" customWidth="1"/>
    <col min="11265" max="11265" width="8.85546875" style="8"/>
    <col min="11266" max="11266" width="9.7109375" style="8" bestFit="1" customWidth="1"/>
    <col min="11267" max="11503" width="8.85546875" style="8"/>
    <col min="11504" max="11504" width="9.140625" style="8" bestFit="1" customWidth="1"/>
    <col min="11505" max="11505" width="76.7109375" style="8" customWidth="1"/>
    <col min="11506" max="11506" width="9.28515625" style="8" customWidth="1"/>
    <col min="11507" max="11507" width="8.28515625" style="8" customWidth="1"/>
    <col min="11508" max="11508" width="11.7109375" style="8" customWidth="1"/>
    <col min="11509" max="11509" width="9.140625" style="8" customWidth="1"/>
    <col min="11510" max="11510" width="9.7109375" style="8" bestFit="1" customWidth="1"/>
    <col min="11511" max="11511" width="10.28515625" style="8" customWidth="1"/>
    <col min="11512" max="11512" width="9.42578125" style="8" customWidth="1"/>
    <col min="11513" max="11513" width="12.42578125" style="8" customWidth="1"/>
    <col min="11514" max="11514" width="12" style="8" customWidth="1"/>
    <col min="11515" max="11515" width="11.85546875" style="8" customWidth="1"/>
    <col min="11516" max="11518" width="8.85546875" style="8"/>
    <col min="11519" max="11519" width="10.85546875" style="8" bestFit="1" customWidth="1"/>
    <col min="11520" max="11520" width="10" style="8" bestFit="1" customWidth="1"/>
    <col min="11521" max="11521" width="8.85546875" style="8"/>
    <col min="11522" max="11522" width="9.7109375" style="8" bestFit="1" customWidth="1"/>
    <col min="11523" max="11759" width="8.85546875" style="8"/>
    <col min="11760" max="11760" width="9.140625" style="8" bestFit="1" customWidth="1"/>
    <col min="11761" max="11761" width="76.7109375" style="8" customWidth="1"/>
    <col min="11762" max="11762" width="9.28515625" style="8" customWidth="1"/>
    <col min="11763" max="11763" width="8.28515625" style="8" customWidth="1"/>
    <col min="11764" max="11764" width="11.7109375" style="8" customWidth="1"/>
    <col min="11765" max="11765" width="9.140625" style="8" customWidth="1"/>
    <col min="11766" max="11766" width="9.7109375" style="8" bestFit="1" customWidth="1"/>
    <col min="11767" max="11767" width="10.28515625" style="8" customWidth="1"/>
    <col min="11768" max="11768" width="9.42578125" style="8" customWidth="1"/>
    <col min="11769" max="11769" width="12.42578125" style="8" customWidth="1"/>
    <col min="11770" max="11770" width="12" style="8" customWidth="1"/>
    <col min="11771" max="11771" width="11.85546875" style="8" customWidth="1"/>
    <col min="11772" max="11774" width="8.85546875" style="8"/>
    <col min="11775" max="11775" width="10.85546875" style="8" bestFit="1" customWidth="1"/>
    <col min="11776" max="11776" width="10" style="8" bestFit="1" customWidth="1"/>
    <col min="11777" max="11777" width="8.85546875" style="8"/>
    <col min="11778" max="11778" width="9.7109375" style="8" bestFit="1" customWidth="1"/>
    <col min="11779" max="12015" width="8.85546875" style="8"/>
    <col min="12016" max="12016" width="9.140625" style="8" bestFit="1" customWidth="1"/>
    <col min="12017" max="12017" width="76.7109375" style="8" customWidth="1"/>
    <col min="12018" max="12018" width="9.28515625" style="8" customWidth="1"/>
    <col min="12019" max="12019" width="8.28515625" style="8" customWidth="1"/>
    <col min="12020" max="12020" width="11.7109375" style="8" customWidth="1"/>
    <col min="12021" max="12021" width="9.140625" style="8" customWidth="1"/>
    <col min="12022" max="12022" width="9.7109375" style="8" bestFit="1" customWidth="1"/>
    <col min="12023" max="12023" width="10.28515625" style="8" customWidth="1"/>
    <col min="12024" max="12024" width="9.42578125" style="8" customWidth="1"/>
    <col min="12025" max="12025" width="12.42578125" style="8" customWidth="1"/>
    <col min="12026" max="12026" width="12" style="8" customWidth="1"/>
    <col min="12027" max="12027" width="11.85546875" style="8" customWidth="1"/>
    <col min="12028" max="12030" width="8.85546875" style="8"/>
    <col min="12031" max="12031" width="10.85546875" style="8" bestFit="1" customWidth="1"/>
    <col min="12032" max="12032" width="10" style="8" bestFit="1" customWidth="1"/>
    <col min="12033" max="12033" width="8.85546875" style="8"/>
    <col min="12034" max="12034" width="9.7109375" style="8" bestFit="1" customWidth="1"/>
    <col min="12035" max="12271" width="8.85546875" style="8"/>
    <col min="12272" max="12272" width="9.140625" style="8" bestFit="1" customWidth="1"/>
    <col min="12273" max="12273" width="76.7109375" style="8" customWidth="1"/>
    <col min="12274" max="12274" width="9.28515625" style="8" customWidth="1"/>
    <col min="12275" max="12275" width="8.28515625" style="8" customWidth="1"/>
    <col min="12276" max="12276" width="11.7109375" style="8" customWidth="1"/>
    <col min="12277" max="12277" width="9.140625" style="8" customWidth="1"/>
    <col min="12278" max="12278" width="9.7109375" style="8" bestFit="1" customWidth="1"/>
    <col min="12279" max="12279" width="10.28515625" style="8" customWidth="1"/>
    <col min="12280" max="12280" width="9.42578125" style="8" customWidth="1"/>
    <col min="12281" max="12281" width="12.42578125" style="8" customWidth="1"/>
    <col min="12282" max="12282" width="12" style="8" customWidth="1"/>
    <col min="12283" max="12283" width="11.85546875" style="8" customWidth="1"/>
    <col min="12284" max="12286" width="8.85546875" style="8"/>
    <col min="12287" max="12287" width="10.85546875" style="8" bestFit="1" customWidth="1"/>
    <col min="12288" max="12288" width="10" style="8" bestFit="1" customWidth="1"/>
    <col min="12289" max="12289" width="8.85546875" style="8"/>
    <col min="12290" max="12290" width="9.7109375" style="8" bestFit="1" customWidth="1"/>
    <col min="12291" max="12527" width="8.85546875" style="8"/>
    <col min="12528" max="12528" width="9.140625" style="8" bestFit="1" customWidth="1"/>
    <col min="12529" max="12529" width="76.7109375" style="8" customWidth="1"/>
    <col min="12530" max="12530" width="9.28515625" style="8" customWidth="1"/>
    <col min="12531" max="12531" width="8.28515625" style="8" customWidth="1"/>
    <col min="12532" max="12532" width="11.7109375" style="8" customWidth="1"/>
    <col min="12533" max="12533" width="9.140625" style="8" customWidth="1"/>
    <col min="12534" max="12534" width="9.7109375" style="8" bestFit="1" customWidth="1"/>
    <col min="12535" max="12535" width="10.28515625" style="8" customWidth="1"/>
    <col min="12536" max="12536" width="9.42578125" style="8" customWidth="1"/>
    <col min="12537" max="12537" width="12.42578125" style="8" customWidth="1"/>
    <col min="12538" max="12538" width="12" style="8" customWidth="1"/>
    <col min="12539" max="12539" width="11.85546875" style="8" customWidth="1"/>
    <col min="12540" max="12542" width="8.85546875" style="8"/>
    <col min="12543" max="12543" width="10.85546875" style="8" bestFit="1" customWidth="1"/>
    <col min="12544" max="12544" width="10" style="8" bestFit="1" customWidth="1"/>
    <col min="12545" max="12545" width="8.85546875" style="8"/>
    <col min="12546" max="12546" width="9.7109375" style="8" bestFit="1" customWidth="1"/>
    <col min="12547" max="12783" width="8.85546875" style="8"/>
    <col min="12784" max="12784" width="9.140625" style="8" bestFit="1" customWidth="1"/>
    <col min="12785" max="12785" width="76.7109375" style="8" customWidth="1"/>
    <col min="12786" max="12786" width="9.28515625" style="8" customWidth="1"/>
    <col min="12787" max="12787" width="8.28515625" style="8" customWidth="1"/>
    <col min="12788" max="12788" width="11.7109375" style="8" customWidth="1"/>
    <col min="12789" max="12789" width="9.140625" style="8" customWidth="1"/>
    <col min="12790" max="12790" width="9.7109375" style="8" bestFit="1" customWidth="1"/>
    <col min="12791" max="12791" width="10.28515625" style="8" customWidth="1"/>
    <col min="12792" max="12792" width="9.42578125" style="8" customWidth="1"/>
    <col min="12793" max="12793" width="12.42578125" style="8" customWidth="1"/>
    <col min="12794" max="12794" width="12" style="8" customWidth="1"/>
    <col min="12795" max="12795" width="11.85546875" style="8" customWidth="1"/>
    <col min="12796" max="12798" width="8.85546875" style="8"/>
    <col min="12799" max="12799" width="10.85546875" style="8" bestFit="1" customWidth="1"/>
    <col min="12800" max="12800" width="10" style="8" bestFit="1" customWidth="1"/>
    <col min="12801" max="12801" width="8.85546875" style="8"/>
    <col min="12802" max="12802" width="9.7109375" style="8" bestFit="1" customWidth="1"/>
    <col min="12803" max="13039" width="8.85546875" style="8"/>
    <col min="13040" max="13040" width="9.140625" style="8" bestFit="1" customWidth="1"/>
    <col min="13041" max="13041" width="76.7109375" style="8" customWidth="1"/>
    <col min="13042" max="13042" width="9.28515625" style="8" customWidth="1"/>
    <col min="13043" max="13043" width="8.28515625" style="8" customWidth="1"/>
    <col min="13044" max="13044" width="11.7109375" style="8" customWidth="1"/>
    <col min="13045" max="13045" width="9.140625" style="8" customWidth="1"/>
    <col min="13046" max="13046" width="9.7109375" style="8" bestFit="1" customWidth="1"/>
    <col min="13047" max="13047" width="10.28515625" style="8" customWidth="1"/>
    <col min="13048" max="13048" width="9.42578125" style="8" customWidth="1"/>
    <col min="13049" max="13049" width="12.42578125" style="8" customWidth="1"/>
    <col min="13050" max="13050" width="12" style="8" customWidth="1"/>
    <col min="13051" max="13051" width="11.85546875" style="8" customWidth="1"/>
    <col min="13052" max="13054" width="8.85546875" style="8"/>
    <col min="13055" max="13055" width="10.85546875" style="8" bestFit="1" customWidth="1"/>
    <col min="13056" max="13056" width="10" style="8" bestFit="1" customWidth="1"/>
    <col min="13057" max="13057" width="8.85546875" style="8"/>
    <col min="13058" max="13058" width="9.7109375" style="8" bestFit="1" customWidth="1"/>
    <col min="13059" max="13295" width="8.85546875" style="8"/>
    <col min="13296" max="13296" width="9.140625" style="8" bestFit="1" customWidth="1"/>
    <col min="13297" max="13297" width="76.7109375" style="8" customWidth="1"/>
    <col min="13298" max="13298" width="9.28515625" style="8" customWidth="1"/>
    <col min="13299" max="13299" width="8.28515625" style="8" customWidth="1"/>
    <col min="13300" max="13300" width="11.7109375" style="8" customWidth="1"/>
    <col min="13301" max="13301" width="9.140625" style="8" customWidth="1"/>
    <col min="13302" max="13302" width="9.7109375" style="8" bestFit="1" customWidth="1"/>
    <col min="13303" max="13303" width="10.28515625" style="8" customWidth="1"/>
    <col min="13304" max="13304" width="9.42578125" style="8" customWidth="1"/>
    <col min="13305" max="13305" width="12.42578125" style="8" customWidth="1"/>
    <col min="13306" max="13306" width="12" style="8" customWidth="1"/>
    <col min="13307" max="13307" width="11.85546875" style="8" customWidth="1"/>
    <col min="13308" max="13310" width="8.85546875" style="8"/>
    <col min="13311" max="13311" width="10.85546875" style="8" bestFit="1" customWidth="1"/>
    <col min="13312" max="13312" width="10" style="8" bestFit="1" customWidth="1"/>
    <col min="13313" max="13313" width="8.85546875" style="8"/>
    <col min="13314" max="13314" width="9.7109375" style="8" bestFit="1" customWidth="1"/>
    <col min="13315" max="13551" width="8.85546875" style="8"/>
    <col min="13552" max="13552" width="9.140625" style="8" bestFit="1" customWidth="1"/>
    <col min="13553" max="13553" width="76.7109375" style="8" customWidth="1"/>
    <col min="13554" max="13554" width="9.28515625" style="8" customWidth="1"/>
    <col min="13555" max="13555" width="8.28515625" style="8" customWidth="1"/>
    <col min="13556" max="13556" width="11.7109375" style="8" customWidth="1"/>
    <col min="13557" max="13557" width="9.140625" style="8" customWidth="1"/>
    <col min="13558" max="13558" width="9.7109375" style="8" bestFit="1" customWidth="1"/>
    <col min="13559" max="13559" width="10.28515625" style="8" customWidth="1"/>
    <col min="13560" max="13560" width="9.42578125" style="8" customWidth="1"/>
    <col min="13561" max="13561" width="12.42578125" style="8" customWidth="1"/>
    <col min="13562" max="13562" width="12" style="8" customWidth="1"/>
    <col min="13563" max="13563" width="11.85546875" style="8" customWidth="1"/>
    <col min="13564" max="13566" width="8.85546875" style="8"/>
    <col min="13567" max="13567" width="10.85546875" style="8" bestFit="1" customWidth="1"/>
    <col min="13568" max="13568" width="10" style="8" bestFit="1" customWidth="1"/>
    <col min="13569" max="13569" width="8.85546875" style="8"/>
    <col min="13570" max="13570" width="9.7109375" style="8" bestFit="1" customWidth="1"/>
    <col min="13571" max="13807" width="8.85546875" style="8"/>
    <col min="13808" max="13808" width="9.140625" style="8" bestFit="1" customWidth="1"/>
    <col min="13809" max="13809" width="76.7109375" style="8" customWidth="1"/>
    <col min="13810" max="13810" width="9.28515625" style="8" customWidth="1"/>
    <col min="13811" max="13811" width="8.28515625" style="8" customWidth="1"/>
    <col min="13812" max="13812" width="11.7109375" style="8" customWidth="1"/>
    <col min="13813" max="13813" width="9.140625" style="8" customWidth="1"/>
    <col min="13814" max="13814" width="9.7109375" style="8" bestFit="1" customWidth="1"/>
    <col min="13815" max="13815" width="10.28515625" style="8" customWidth="1"/>
    <col min="13816" max="13816" width="9.42578125" style="8" customWidth="1"/>
    <col min="13817" max="13817" width="12.42578125" style="8" customWidth="1"/>
    <col min="13818" max="13818" width="12" style="8" customWidth="1"/>
    <col min="13819" max="13819" width="11.85546875" style="8" customWidth="1"/>
    <col min="13820" max="13822" width="8.85546875" style="8"/>
    <col min="13823" max="13823" width="10.85546875" style="8" bestFit="1" customWidth="1"/>
    <col min="13824" max="13824" width="10" style="8" bestFit="1" customWidth="1"/>
    <col min="13825" max="13825" width="8.85546875" style="8"/>
    <col min="13826" max="13826" width="9.7109375" style="8" bestFit="1" customWidth="1"/>
    <col min="13827" max="14063" width="8.85546875" style="8"/>
    <col min="14064" max="14064" width="9.140625" style="8" bestFit="1" customWidth="1"/>
    <col min="14065" max="14065" width="76.7109375" style="8" customWidth="1"/>
    <col min="14066" max="14066" width="9.28515625" style="8" customWidth="1"/>
    <col min="14067" max="14067" width="8.28515625" style="8" customWidth="1"/>
    <col min="14068" max="14068" width="11.7109375" style="8" customWidth="1"/>
    <col min="14069" max="14069" width="9.140625" style="8" customWidth="1"/>
    <col min="14070" max="14070" width="9.7109375" style="8" bestFit="1" customWidth="1"/>
    <col min="14071" max="14071" width="10.28515625" style="8" customWidth="1"/>
    <col min="14072" max="14072" width="9.42578125" style="8" customWidth="1"/>
    <col min="14073" max="14073" width="12.42578125" style="8" customWidth="1"/>
    <col min="14074" max="14074" width="12" style="8" customWidth="1"/>
    <col min="14075" max="14075" width="11.85546875" style="8" customWidth="1"/>
    <col min="14076" max="14078" width="8.85546875" style="8"/>
    <col min="14079" max="14079" width="10.85546875" style="8" bestFit="1" customWidth="1"/>
    <col min="14080" max="14080" width="10" style="8" bestFit="1" customWidth="1"/>
    <col min="14081" max="14081" width="8.85546875" style="8"/>
    <col min="14082" max="14082" width="9.7109375" style="8" bestFit="1" customWidth="1"/>
    <col min="14083" max="14319" width="8.85546875" style="8"/>
    <col min="14320" max="14320" width="9.140625" style="8" bestFit="1" customWidth="1"/>
    <col min="14321" max="14321" width="76.7109375" style="8" customWidth="1"/>
    <col min="14322" max="14322" width="9.28515625" style="8" customWidth="1"/>
    <col min="14323" max="14323" width="8.28515625" style="8" customWidth="1"/>
    <col min="14324" max="14324" width="11.7109375" style="8" customWidth="1"/>
    <col min="14325" max="14325" width="9.140625" style="8" customWidth="1"/>
    <col min="14326" max="14326" width="9.7109375" style="8" bestFit="1" customWidth="1"/>
    <col min="14327" max="14327" width="10.28515625" style="8" customWidth="1"/>
    <col min="14328" max="14328" width="9.42578125" style="8" customWidth="1"/>
    <col min="14329" max="14329" width="12.42578125" style="8" customWidth="1"/>
    <col min="14330" max="14330" width="12" style="8" customWidth="1"/>
    <col min="14331" max="14331" width="11.85546875" style="8" customWidth="1"/>
    <col min="14332" max="14334" width="8.85546875" style="8"/>
    <col min="14335" max="14335" width="10.85546875" style="8" bestFit="1" customWidth="1"/>
    <col min="14336" max="14336" width="10" style="8" bestFit="1" customWidth="1"/>
    <col min="14337" max="14337" width="8.85546875" style="8"/>
    <col min="14338" max="14338" width="9.7109375" style="8" bestFit="1" customWidth="1"/>
    <col min="14339" max="14575" width="8.85546875" style="8"/>
    <col min="14576" max="14576" width="9.140625" style="8" bestFit="1" customWidth="1"/>
    <col min="14577" max="14577" width="76.7109375" style="8" customWidth="1"/>
    <col min="14578" max="14578" width="9.28515625" style="8" customWidth="1"/>
    <col min="14579" max="14579" width="8.28515625" style="8" customWidth="1"/>
    <col min="14580" max="14580" width="11.7109375" style="8" customWidth="1"/>
    <col min="14581" max="14581" width="9.140625" style="8" customWidth="1"/>
    <col min="14582" max="14582" width="9.7109375" style="8" bestFit="1" customWidth="1"/>
    <col min="14583" max="14583" width="10.28515625" style="8" customWidth="1"/>
    <col min="14584" max="14584" width="9.42578125" style="8" customWidth="1"/>
    <col min="14585" max="14585" width="12.42578125" style="8" customWidth="1"/>
    <col min="14586" max="14586" width="12" style="8" customWidth="1"/>
    <col min="14587" max="14587" width="11.85546875" style="8" customWidth="1"/>
    <col min="14588" max="14590" width="8.85546875" style="8"/>
    <col min="14591" max="14591" width="10.85546875" style="8" bestFit="1" customWidth="1"/>
    <col min="14592" max="14592" width="10" style="8" bestFit="1" customWidth="1"/>
    <col min="14593" max="14593" width="8.85546875" style="8"/>
    <col min="14594" max="14594" width="9.7109375" style="8" bestFit="1" customWidth="1"/>
    <col min="14595" max="14831" width="8.85546875" style="8"/>
    <col min="14832" max="14832" width="9.140625" style="8" bestFit="1" customWidth="1"/>
    <col min="14833" max="14833" width="76.7109375" style="8" customWidth="1"/>
    <col min="14834" max="14834" width="9.28515625" style="8" customWidth="1"/>
    <col min="14835" max="14835" width="8.28515625" style="8" customWidth="1"/>
    <col min="14836" max="14836" width="11.7109375" style="8" customWidth="1"/>
    <col min="14837" max="14837" width="9.140625" style="8" customWidth="1"/>
    <col min="14838" max="14838" width="9.7109375" style="8" bestFit="1" customWidth="1"/>
    <col min="14839" max="14839" width="10.28515625" style="8" customWidth="1"/>
    <col min="14840" max="14840" width="9.42578125" style="8" customWidth="1"/>
    <col min="14841" max="14841" width="12.42578125" style="8" customWidth="1"/>
    <col min="14842" max="14842" width="12" style="8" customWidth="1"/>
    <col min="14843" max="14843" width="11.85546875" style="8" customWidth="1"/>
    <col min="14844" max="14846" width="8.85546875" style="8"/>
    <col min="14847" max="14847" width="10.85546875" style="8" bestFit="1" customWidth="1"/>
    <col min="14848" max="14848" width="10" style="8" bestFit="1" customWidth="1"/>
    <col min="14849" max="14849" width="8.85546875" style="8"/>
    <col min="14850" max="14850" width="9.7109375" style="8" bestFit="1" customWidth="1"/>
    <col min="14851" max="15087" width="8.85546875" style="8"/>
    <col min="15088" max="15088" width="9.140625" style="8" bestFit="1" customWidth="1"/>
    <col min="15089" max="15089" width="76.7109375" style="8" customWidth="1"/>
    <col min="15090" max="15090" width="9.28515625" style="8" customWidth="1"/>
    <col min="15091" max="15091" width="8.28515625" style="8" customWidth="1"/>
    <col min="15092" max="15092" width="11.7109375" style="8" customWidth="1"/>
    <col min="15093" max="15093" width="9.140625" style="8" customWidth="1"/>
    <col min="15094" max="15094" width="9.7109375" style="8" bestFit="1" customWidth="1"/>
    <col min="15095" max="15095" width="10.28515625" style="8" customWidth="1"/>
    <col min="15096" max="15096" width="9.42578125" style="8" customWidth="1"/>
    <col min="15097" max="15097" width="12.42578125" style="8" customWidth="1"/>
    <col min="15098" max="15098" width="12" style="8" customWidth="1"/>
    <col min="15099" max="15099" width="11.85546875" style="8" customWidth="1"/>
    <col min="15100" max="15102" width="8.85546875" style="8"/>
    <col min="15103" max="15103" width="10.85546875" style="8" bestFit="1" customWidth="1"/>
    <col min="15104" max="15104" width="10" style="8" bestFit="1" customWidth="1"/>
    <col min="15105" max="15105" width="8.85546875" style="8"/>
    <col min="15106" max="15106" width="9.7109375" style="8" bestFit="1" customWidth="1"/>
    <col min="15107" max="15343" width="8.85546875" style="8"/>
    <col min="15344" max="15344" width="9.140625" style="8" bestFit="1" customWidth="1"/>
    <col min="15345" max="15345" width="76.7109375" style="8" customWidth="1"/>
    <col min="15346" max="15346" width="9.28515625" style="8" customWidth="1"/>
    <col min="15347" max="15347" width="8.28515625" style="8" customWidth="1"/>
    <col min="15348" max="15348" width="11.7109375" style="8" customWidth="1"/>
    <col min="15349" max="15349" width="9.140625" style="8" customWidth="1"/>
    <col min="15350" max="15350" width="9.7109375" style="8" bestFit="1" customWidth="1"/>
    <col min="15351" max="15351" width="10.28515625" style="8" customWidth="1"/>
    <col min="15352" max="15352" width="9.42578125" style="8" customWidth="1"/>
    <col min="15353" max="15353" width="12.42578125" style="8" customWidth="1"/>
    <col min="15354" max="15354" width="12" style="8" customWidth="1"/>
    <col min="15355" max="15355" width="11.85546875" style="8" customWidth="1"/>
    <col min="15356" max="15358" width="8.85546875" style="8"/>
    <col min="15359" max="15359" width="10.85546875" style="8" bestFit="1" customWidth="1"/>
    <col min="15360" max="15360" width="10" style="8" bestFit="1" customWidth="1"/>
    <col min="15361" max="15361" width="8.85546875" style="8"/>
    <col min="15362" max="15362" width="9.7109375" style="8" bestFit="1" customWidth="1"/>
    <col min="15363" max="15599" width="8.85546875" style="8"/>
    <col min="15600" max="15600" width="9.140625" style="8" bestFit="1" customWidth="1"/>
    <col min="15601" max="15601" width="76.7109375" style="8" customWidth="1"/>
    <col min="15602" max="15602" width="9.28515625" style="8" customWidth="1"/>
    <col min="15603" max="15603" width="8.28515625" style="8" customWidth="1"/>
    <col min="15604" max="15604" width="11.7109375" style="8" customWidth="1"/>
    <col min="15605" max="15605" width="9.140625" style="8" customWidth="1"/>
    <col min="15606" max="15606" width="9.7109375" style="8" bestFit="1" customWidth="1"/>
    <col min="15607" max="15607" width="10.28515625" style="8" customWidth="1"/>
    <col min="15608" max="15608" width="9.42578125" style="8" customWidth="1"/>
    <col min="15609" max="15609" width="12.42578125" style="8" customWidth="1"/>
    <col min="15610" max="15610" width="12" style="8" customWidth="1"/>
    <col min="15611" max="15611" width="11.85546875" style="8" customWidth="1"/>
    <col min="15612" max="15614" width="8.85546875" style="8"/>
    <col min="15615" max="15615" width="10.85546875" style="8" bestFit="1" customWidth="1"/>
    <col min="15616" max="15616" width="10" style="8" bestFit="1" customWidth="1"/>
    <col min="15617" max="15617" width="8.85546875" style="8"/>
    <col min="15618" max="15618" width="9.7109375" style="8" bestFit="1" customWidth="1"/>
    <col min="15619" max="15855" width="8.85546875" style="8"/>
    <col min="15856" max="15856" width="9.140625" style="8" bestFit="1" customWidth="1"/>
    <col min="15857" max="15857" width="76.7109375" style="8" customWidth="1"/>
    <col min="15858" max="15858" width="9.28515625" style="8" customWidth="1"/>
    <col min="15859" max="15859" width="8.28515625" style="8" customWidth="1"/>
    <col min="15860" max="15860" width="11.7109375" style="8" customWidth="1"/>
    <col min="15861" max="15861" width="9.140625" style="8" customWidth="1"/>
    <col min="15862" max="15862" width="9.7109375" style="8" bestFit="1" customWidth="1"/>
    <col min="15863" max="15863" width="10.28515625" style="8" customWidth="1"/>
    <col min="15864" max="15864" width="9.42578125" style="8" customWidth="1"/>
    <col min="15865" max="15865" width="12.42578125" style="8" customWidth="1"/>
    <col min="15866" max="15866" width="12" style="8" customWidth="1"/>
    <col min="15867" max="15867" width="11.85546875" style="8" customWidth="1"/>
    <col min="15868" max="15870" width="8.85546875" style="8"/>
    <col min="15871" max="15871" width="10.85546875" style="8" bestFit="1" customWidth="1"/>
    <col min="15872" max="15872" width="10" style="8" bestFit="1" customWidth="1"/>
    <col min="15873" max="15873" width="8.85546875" style="8"/>
    <col min="15874" max="15874" width="9.7109375" style="8" bestFit="1" customWidth="1"/>
    <col min="15875" max="16111" width="8.85546875" style="8"/>
    <col min="16112" max="16112" width="9.140625" style="8" bestFit="1" customWidth="1"/>
    <col min="16113" max="16113" width="76.7109375" style="8" customWidth="1"/>
    <col min="16114" max="16114" width="9.28515625" style="8" customWidth="1"/>
    <col min="16115" max="16115" width="8.28515625" style="8" customWidth="1"/>
    <col min="16116" max="16116" width="11.7109375" style="8" customWidth="1"/>
    <col min="16117" max="16117" width="9.140625" style="8" customWidth="1"/>
    <col min="16118" max="16118" width="9.7109375" style="8" bestFit="1" customWidth="1"/>
    <col min="16119" max="16119" width="10.28515625" style="8" customWidth="1"/>
    <col min="16120" max="16120" width="9.42578125" style="8" customWidth="1"/>
    <col min="16121" max="16121" width="12.42578125" style="8" customWidth="1"/>
    <col min="16122" max="16122" width="12" style="8" customWidth="1"/>
    <col min="16123" max="16123" width="11.85546875" style="8" customWidth="1"/>
    <col min="16124" max="16126" width="8.85546875" style="8"/>
    <col min="16127" max="16127" width="10.85546875" style="8" bestFit="1" customWidth="1"/>
    <col min="16128" max="16128" width="10" style="8" bestFit="1" customWidth="1"/>
    <col min="16129" max="16129" width="8.85546875" style="8"/>
    <col min="16130" max="16130" width="9.7109375" style="8" bestFit="1" customWidth="1"/>
    <col min="16131" max="16384" width="8.85546875" style="8"/>
  </cols>
  <sheetData>
    <row r="1" spans="1:13" ht="20.25" customHeight="1">
      <c r="A1" s="184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3" ht="15.75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</row>
    <row r="3" spans="1:13" ht="35.25" customHeight="1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</row>
    <row r="4" spans="1:13" ht="8.25" customHeight="1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</row>
    <row r="5" spans="1:13" ht="17.25" customHeight="1">
      <c r="A5" s="182" t="s">
        <v>409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</row>
    <row r="6" spans="1:13" ht="30" customHeight="1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</row>
    <row r="7" spans="1:13" s="9" customFormat="1" ht="20.25">
      <c r="A7" s="185" t="s">
        <v>435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</row>
    <row r="8" spans="1:13" s="15" customFormat="1" ht="31.5">
      <c r="A8" s="10" t="s">
        <v>270</v>
      </c>
      <c r="B8" s="11" t="s">
        <v>271</v>
      </c>
      <c r="C8" s="12" t="s">
        <v>272</v>
      </c>
      <c r="D8" s="12" t="s">
        <v>273</v>
      </c>
      <c r="E8" s="12" t="s">
        <v>274</v>
      </c>
      <c r="F8" s="13" t="s">
        <v>275</v>
      </c>
      <c r="G8" s="12" t="s">
        <v>276</v>
      </c>
      <c r="H8" s="12" t="s">
        <v>277</v>
      </c>
      <c r="I8" s="12" t="s">
        <v>278</v>
      </c>
      <c r="J8" s="12" t="s">
        <v>279</v>
      </c>
      <c r="K8" s="12" t="s">
        <v>280</v>
      </c>
      <c r="L8" s="12" t="s">
        <v>281</v>
      </c>
      <c r="M8" s="14" t="s">
        <v>282</v>
      </c>
    </row>
    <row r="9" spans="1:13" s="21" customFormat="1" ht="15.75">
      <c r="A9" s="16">
        <v>1</v>
      </c>
      <c r="B9" s="186" t="str">
        <f>[1]orcamento!B4</f>
        <v>SERVIÇOS PRELIMINARES</v>
      </c>
      <c r="C9" s="186"/>
      <c r="D9" s="186"/>
      <c r="E9" s="17"/>
      <c r="F9" s="18"/>
      <c r="G9" s="19"/>
      <c r="H9" s="20"/>
    </row>
    <row r="10" spans="1:13" s="23" customFormat="1" ht="24.75" customHeight="1">
      <c r="A10" s="22" t="s">
        <v>283</v>
      </c>
      <c r="B10" s="172" t="str">
        <f>[1]orcamento!C5</f>
        <v>Demolição de alvenaria de bloco cerâmico e=0,09m - revestida</v>
      </c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3"/>
    </row>
    <row r="11" spans="1:13" s="26" customFormat="1" ht="15.75">
      <c r="A11" s="174"/>
      <c r="B11" s="176" t="str">
        <f>[1]Planilha1!B17</f>
        <v>Refeitório</v>
      </c>
      <c r="C11" s="24">
        <v>9.15</v>
      </c>
      <c r="D11" s="24"/>
      <c r="E11" s="24">
        <v>0.15</v>
      </c>
      <c r="F11" s="24">
        <v>2.6</v>
      </c>
      <c r="G11" s="24"/>
      <c r="H11" s="24">
        <f t="shared" ref="H11:H20" si="0">C11*E11*F11</f>
        <v>3.5685000000000002</v>
      </c>
      <c r="I11" s="24"/>
      <c r="J11" s="24"/>
      <c r="K11" s="24"/>
      <c r="L11" s="24"/>
      <c r="M11" s="25"/>
    </row>
    <row r="12" spans="1:13" s="26" customFormat="1" ht="15.75">
      <c r="A12" s="175"/>
      <c r="B12" s="179"/>
      <c r="C12" s="24">
        <v>3.61</v>
      </c>
      <c r="D12" s="24"/>
      <c r="E12" s="24">
        <v>0.15</v>
      </c>
      <c r="F12" s="24">
        <v>2.6</v>
      </c>
      <c r="G12" s="24"/>
      <c r="H12" s="24">
        <f t="shared" si="0"/>
        <v>1.4078999999999999</v>
      </c>
      <c r="I12" s="24"/>
      <c r="J12" s="24"/>
      <c r="K12" s="24"/>
      <c r="L12" s="24"/>
      <c r="M12" s="25"/>
    </row>
    <row r="13" spans="1:13" s="27" customFormat="1" ht="15.75">
      <c r="A13" s="175"/>
      <c r="B13" s="179"/>
      <c r="C13" s="24">
        <v>8.51</v>
      </c>
      <c r="D13" s="24"/>
      <c r="E13" s="24">
        <v>0.15</v>
      </c>
      <c r="F13" s="24">
        <v>2.6</v>
      </c>
      <c r="G13" s="24"/>
      <c r="H13" s="24">
        <f t="shared" si="0"/>
        <v>3.3189000000000002</v>
      </c>
      <c r="I13" s="24"/>
      <c r="J13" s="24"/>
      <c r="K13" s="24"/>
      <c r="L13" s="24"/>
      <c r="M13" s="25"/>
    </row>
    <row r="14" spans="1:13" s="26" customFormat="1" ht="15.75">
      <c r="A14" s="175"/>
      <c r="B14" s="179"/>
      <c r="C14" s="24">
        <v>2.04</v>
      </c>
      <c r="D14" s="24"/>
      <c r="E14" s="24">
        <v>0.15</v>
      </c>
      <c r="F14" s="24">
        <v>2.6</v>
      </c>
      <c r="G14" s="24"/>
      <c r="H14" s="24">
        <f t="shared" si="0"/>
        <v>0.79559999999999997</v>
      </c>
      <c r="I14" s="24"/>
      <c r="J14" s="24"/>
      <c r="K14" s="24"/>
      <c r="L14" s="24"/>
      <c r="M14" s="24"/>
    </row>
    <row r="15" spans="1:13" s="31" customFormat="1" ht="15.75">
      <c r="A15" s="28"/>
      <c r="B15" s="29" t="str">
        <f>[1]Planilha1!B21</f>
        <v>Sala para AEE 01</v>
      </c>
      <c r="C15" s="30">
        <v>6</v>
      </c>
      <c r="D15" s="30"/>
      <c r="E15" s="30">
        <v>0.15</v>
      </c>
      <c r="F15" s="30">
        <v>2.6</v>
      </c>
      <c r="G15" s="30"/>
      <c r="H15" s="30">
        <f t="shared" si="0"/>
        <v>2.34</v>
      </c>
      <c r="I15" s="30"/>
      <c r="J15" s="30"/>
      <c r="K15" s="30"/>
      <c r="L15" s="30"/>
      <c r="M15" s="30"/>
    </row>
    <row r="16" spans="1:13" s="31" customFormat="1" ht="15.75">
      <c r="A16" s="28"/>
      <c r="B16" s="29" t="str">
        <f>[1]Planilha1!B22</f>
        <v>Biblioteca</v>
      </c>
      <c r="C16" s="30">
        <v>2.74</v>
      </c>
      <c r="D16" s="30"/>
      <c r="E16" s="30">
        <v>0.15</v>
      </c>
      <c r="F16" s="30">
        <v>2.6</v>
      </c>
      <c r="G16" s="30"/>
      <c r="H16" s="30">
        <f t="shared" si="0"/>
        <v>1.0686000000000002</v>
      </c>
      <c r="I16" s="30"/>
      <c r="J16" s="30"/>
      <c r="K16" s="30"/>
      <c r="L16" s="30"/>
      <c r="M16" s="30"/>
    </row>
    <row r="17" spans="1:13" s="31" customFormat="1" ht="15.75">
      <c r="A17" s="28"/>
      <c r="B17" s="32" t="str">
        <f>[1]Planilha1!B23</f>
        <v>Sala para AEE 02</v>
      </c>
      <c r="C17" s="33">
        <v>0.96</v>
      </c>
      <c r="D17" s="30"/>
      <c r="E17" s="30">
        <v>0.15</v>
      </c>
      <c r="F17" s="30">
        <v>2.6</v>
      </c>
      <c r="G17" s="30"/>
      <c r="H17" s="30">
        <f t="shared" si="0"/>
        <v>0.37440000000000001</v>
      </c>
      <c r="I17" s="30"/>
      <c r="J17" s="30"/>
      <c r="K17" s="30"/>
      <c r="L17" s="30"/>
      <c r="M17" s="30"/>
    </row>
    <row r="18" spans="1:13" s="31" customFormat="1" ht="15.75">
      <c r="A18" s="28"/>
      <c r="B18" s="32" t="str">
        <f>[1]Planilha1!B24</f>
        <v>Circulação</v>
      </c>
      <c r="C18" s="33">
        <v>8.82</v>
      </c>
      <c r="D18" s="30"/>
      <c r="E18" s="30">
        <v>0.15</v>
      </c>
      <c r="F18" s="30">
        <v>2.6</v>
      </c>
      <c r="G18" s="30"/>
      <c r="H18" s="30">
        <f t="shared" si="0"/>
        <v>3.4398</v>
      </c>
      <c r="I18" s="30"/>
      <c r="J18" s="30"/>
      <c r="K18" s="30"/>
      <c r="L18" s="30"/>
      <c r="M18" s="30"/>
    </row>
    <row r="19" spans="1:13" s="31" customFormat="1" ht="15.75">
      <c r="A19" s="28"/>
      <c r="B19" s="29" t="str">
        <f>[1]Planilha1!B25</f>
        <v>PNE Mac./Fem.</v>
      </c>
      <c r="C19" s="33">
        <v>2.14</v>
      </c>
      <c r="D19" s="30"/>
      <c r="E19" s="30">
        <v>0.15</v>
      </c>
      <c r="F19" s="30">
        <v>2.6</v>
      </c>
      <c r="G19" s="30"/>
      <c r="H19" s="30">
        <f t="shared" si="0"/>
        <v>0.83460000000000001</v>
      </c>
      <c r="I19" s="30"/>
      <c r="J19" s="30"/>
      <c r="K19" s="30"/>
      <c r="L19" s="30"/>
      <c r="M19" s="30"/>
    </row>
    <row r="20" spans="1:13" s="31" customFormat="1" ht="15.75">
      <c r="A20" s="28"/>
      <c r="B20" s="29" t="str">
        <f>[1]Planilha1!B26</f>
        <v>Recepção/Espera</v>
      </c>
      <c r="C20" s="33">
        <v>8.18</v>
      </c>
      <c r="D20" s="30"/>
      <c r="E20" s="30">
        <v>0.15</v>
      </c>
      <c r="F20" s="30">
        <v>2.6</v>
      </c>
      <c r="G20" s="30"/>
      <c r="H20" s="30">
        <f t="shared" si="0"/>
        <v>3.1901999999999999</v>
      </c>
      <c r="I20" s="30"/>
      <c r="J20" s="30"/>
      <c r="K20" s="30"/>
      <c r="L20" s="30"/>
      <c r="M20" s="30"/>
    </row>
    <row r="21" spans="1:13" s="39" customFormat="1" ht="15.75">
      <c r="A21" s="34"/>
      <c r="B21" s="35" t="s">
        <v>284</v>
      </c>
      <c r="C21" s="36"/>
      <c r="D21" s="35"/>
      <c r="E21" s="35"/>
      <c r="F21" s="35"/>
      <c r="G21" s="36"/>
      <c r="H21" s="36">
        <f>SUM(H11:H18)</f>
        <v>16.313700000000001</v>
      </c>
      <c r="I21" s="37"/>
      <c r="J21" s="37"/>
      <c r="K21" s="37"/>
      <c r="L21" s="37"/>
      <c r="M21" s="38" t="s">
        <v>285</v>
      </c>
    </row>
    <row r="22" spans="1:13" s="23" customFormat="1" ht="24.75" customHeight="1">
      <c r="A22" s="22" t="s">
        <v>286</v>
      </c>
      <c r="B22" s="172" t="str">
        <f>[1]orcamento!C6</f>
        <v>Demolição de piso de alta resistência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3"/>
    </row>
    <row r="23" spans="1:13" s="31" customFormat="1" ht="15.75">
      <c r="A23" s="28"/>
      <c r="B23" s="29" t="s">
        <v>287</v>
      </c>
      <c r="C23" s="33"/>
      <c r="D23" s="30"/>
      <c r="E23" s="30"/>
      <c r="F23" s="30"/>
      <c r="G23" s="30">
        <v>2.2999999999999998</v>
      </c>
      <c r="H23" s="30"/>
      <c r="I23" s="30"/>
      <c r="J23" s="30"/>
      <c r="K23" s="30"/>
      <c r="L23" s="30"/>
      <c r="M23" s="30"/>
    </row>
    <row r="24" spans="1:13" s="31" customFormat="1" ht="15.75">
      <c r="A24" s="28"/>
      <c r="B24" s="29" t="s">
        <v>288</v>
      </c>
      <c r="C24" s="33"/>
      <c r="D24" s="30"/>
      <c r="E24" s="30"/>
      <c r="F24" s="30"/>
      <c r="G24" s="30">
        <v>2</v>
      </c>
      <c r="H24" s="30"/>
      <c r="I24" s="30"/>
      <c r="J24" s="30"/>
      <c r="K24" s="30"/>
      <c r="L24" s="30"/>
      <c r="M24" s="30"/>
    </row>
    <row r="25" spans="1:13" s="31" customFormat="1" ht="15.75">
      <c r="A25" s="28"/>
      <c r="B25" s="29" t="s">
        <v>289</v>
      </c>
      <c r="C25" s="33"/>
      <c r="D25" s="30"/>
      <c r="E25" s="30"/>
      <c r="F25" s="30"/>
      <c r="G25" s="30">
        <v>5.7</v>
      </c>
      <c r="H25" s="30"/>
      <c r="I25" s="30"/>
      <c r="J25" s="30"/>
      <c r="K25" s="30"/>
      <c r="L25" s="30"/>
      <c r="M25" s="30"/>
    </row>
    <row r="26" spans="1:13" s="39" customFormat="1" ht="15.75">
      <c r="A26" s="34"/>
      <c r="B26" s="35" t="s">
        <v>284</v>
      </c>
      <c r="C26" s="36"/>
      <c r="D26" s="35"/>
      <c r="E26" s="35"/>
      <c r="F26" s="35"/>
      <c r="G26" s="36">
        <f>SUM(G23:G25)</f>
        <v>10</v>
      </c>
      <c r="H26" s="36"/>
      <c r="I26" s="37"/>
      <c r="J26" s="37"/>
      <c r="K26" s="37"/>
      <c r="L26" s="37"/>
      <c r="M26" s="38" t="s">
        <v>285</v>
      </c>
    </row>
    <row r="27" spans="1:13" s="21" customFormat="1" ht="15.75">
      <c r="A27" s="16">
        <v>2</v>
      </c>
      <c r="B27" s="40" t="str">
        <f>[1]orcamento!B7</f>
        <v>INFRAESTRUTURA</v>
      </c>
      <c r="C27" s="40"/>
      <c r="D27" s="40"/>
      <c r="E27" s="17"/>
      <c r="F27" s="18"/>
      <c r="G27" s="19"/>
      <c r="H27" s="20"/>
      <c r="I27" s="41"/>
      <c r="J27" s="41"/>
      <c r="K27" s="41"/>
      <c r="L27" s="41"/>
      <c r="M27" s="42"/>
    </row>
    <row r="28" spans="1:13" s="23" customFormat="1" ht="24.75" customHeight="1">
      <c r="A28" s="22" t="s">
        <v>290</v>
      </c>
      <c r="B28" s="172" t="str">
        <f>[1]orcamento!C8</f>
        <v>ESCAVAÇÃO MANUAL DE VALA COM PROFUNDIDADE MENOR OU IGUAL A 1,30 M. AF_03/2016</v>
      </c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3"/>
    </row>
    <row r="29" spans="1:13" s="47" customFormat="1" ht="15.75">
      <c r="A29" s="43"/>
      <c r="B29" s="44" t="s">
        <v>291</v>
      </c>
      <c r="C29" s="45">
        <v>38.79</v>
      </c>
      <c r="D29" s="45">
        <v>0.4</v>
      </c>
      <c r="E29" s="45"/>
      <c r="F29" s="45">
        <v>0.3</v>
      </c>
      <c r="G29" s="45">
        <f>F29*D29*C29</f>
        <v>4.6547999999999998</v>
      </c>
      <c r="H29" s="45"/>
      <c r="I29" s="45"/>
      <c r="J29" s="45"/>
      <c r="K29" s="45"/>
      <c r="L29" s="45"/>
      <c r="M29" s="46"/>
    </row>
    <row r="30" spans="1:13" s="31" customFormat="1" ht="15.75">
      <c r="A30" s="28"/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39" customFormat="1" ht="15.75">
      <c r="A31" s="34"/>
      <c r="B31" s="35" t="s">
        <v>284</v>
      </c>
      <c r="C31" s="36"/>
      <c r="D31" s="35"/>
      <c r="E31" s="35"/>
      <c r="F31" s="35"/>
      <c r="G31" s="36">
        <f>SUM(G29:G30)</f>
        <v>4.6547999999999998</v>
      </c>
      <c r="H31" s="36"/>
      <c r="I31" s="37"/>
      <c r="J31" s="37"/>
      <c r="K31" s="37"/>
      <c r="L31" s="37"/>
      <c r="M31" s="38" t="s">
        <v>285</v>
      </c>
    </row>
    <row r="32" spans="1:13" s="23" customFormat="1" ht="24.75" customHeight="1">
      <c r="A32" s="22" t="s">
        <v>292</v>
      </c>
      <c r="B32" s="172" t="str">
        <f>[1]orcamento!C9</f>
        <v>ALVENARIA DE EMBASAMENTO EM TIJOLOS CERAMICOS MACICOS 5X10X20CM, ASSENTADO COM ARGAMASSA TRACO 1:2:8 (CIMENTO, CAL E AREIA)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3"/>
    </row>
    <row r="33" spans="1:13" s="47" customFormat="1" ht="15.75">
      <c r="A33" s="43"/>
      <c r="B33" s="44" t="s">
        <v>291</v>
      </c>
      <c r="C33" s="45">
        <v>38.79</v>
      </c>
      <c r="D33" s="45">
        <v>0.5</v>
      </c>
      <c r="E33" s="45"/>
      <c r="F33" s="45">
        <v>0.2</v>
      </c>
      <c r="G33" s="45">
        <f>F33*D33*C33</f>
        <v>3.879</v>
      </c>
      <c r="H33" s="45"/>
      <c r="I33" s="45"/>
      <c r="J33" s="45"/>
      <c r="K33" s="45"/>
      <c r="L33" s="45"/>
      <c r="M33" s="46"/>
    </row>
    <row r="34" spans="1:13" s="31" customFormat="1" ht="15.75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1:13" s="39" customFormat="1" ht="15.75">
      <c r="A35" s="34"/>
      <c r="B35" s="35" t="s">
        <v>284</v>
      </c>
      <c r="C35" s="36"/>
      <c r="D35" s="35"/>
      <c r="E35" s="35"/>
      <c r="F35" s="35"/>
      <c r="G35" s="36">
        <f>SUM(G33:G34)</f>
        <v>3.879</v>
      </c>
      <c r="H35" s="36"/>
      <c r="I35" s="37"/>
      <c r="J35" s="37"/>
      <c r="K35" s="37"/>
      <c r="L35" s="37"/>
      <c r="M35" s="38" t="s">
        <v>285</v>
      </c>
    </row>
    <row r="36" spans="1:13" s="23" customFormat="1" ht="24.75" customHeight="1">
      <c r="A36" s="22" t="s">
        <v>293</v>
      </c>
      <c r="B36" s="172" t="str">
        <f>[1]orcamento!C13</f>
        <v>(COMPOSIÇÃO REPRESENTATIVA) EXECUÇÃO DE ESTRUTURAS DE CONCRETO ARMADO CONVENCIONAL, PARA EDIFICAÇÃO HABITACIONAL MULTIFAMILIAR (PRÉDIO), FCK = 25 MPA. AF_01/2017</v>
      </c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3"/>
    </row>
    <row r="37" spans="1:13" s="47" customFormat="1" ht="15.75">
      <c r="A37" s="43"/>
      <c r="B37" s="44" t="s">
        <v>294</v>
      </c>
      <c r="C37" s="45"/>
      <c r="D37" s="45">
        <v>0.8</v>
      </c>
      <c r="E37" s="45">
        <v>0.8</v>
      </c>
      <c r="F37" s="45"/>
      <c r="G37" s="45"/>
      <c r="H37" s="45"/>
      <c r="I37" s="45"/>
      <c r="J37" s="45">
        <v>12</v>
      </c>
      <c r="K37" s="45"/>
      <c r="L37" s="45"/>
      <c r="M37" s="46"/>
    </row>
    <row r="38" spans="1:13" s="31" customFormat="1" ht="15.75">
      <c r="A38" s="28"/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1:13" s="39" customFormat="1" ht="15.75">
      <c r="A39" s="34"/>
      <c r="B39" s="35" t="s">
        <v>284</v>
      </c>
      <c r="C39" s="36"/>
      <c r="D39" s="35"/>
      <c r="E39" s="35"/>
      <c r="F39" s="35"/>
      <c r="G39" s="36">
        <f>D37*E37*J37</f>
        <v>7.6800000000000015</v>
      </c>
      <c r="H39" s="36"/>
      <c r="I39" s="37"/>
      <c r="J39" s="37"/>
      <c r="K39" s="37"/>
      <c r="L39" s="37"/>
      <c r="M39" s="38" t="s">
        <v>285</v>
      </c>
    </row>
    <row r="40" spans="1:13" s="23" customFormat="1" ht="24.75" customHeight="1">
      <c r="A40" s="22" t="s">
        <v>295</v>
      </c>
      <c r="B40" s="172" t="str">
        <f>[1]orcamento!C11</f>
        <v>CINTA DE AMARRAÇÃO DE ALVENARIA MOLDADA IN LOCO COM UTILIZAÇÃO DE BLOCOS CANALETA. AF_03/2016</v>
      </c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3"/>
    </row>
    <row r="41" spans="1:13" s="47" customFormat="1" ht="15.75">
      <c r="A41" s="43"/>
      <c r="B41" s="44" t="s">
        <v>291</v>
      </c>
      <c r="C41" s="45">
        <v>48.8</v>
      </c>
      <c r="D41" s="45"/>
      <c r="E41" s="45"/>
      <c r="F41" s="45"/>
      <c r="G41" s="45"/>
      <c r="H41" s="45"/>
      <c r="I41" s="45"/>
      <c r="J41" s="45"/>
      <c r="K41" s="45"/>
      <c r="L41" s="45"/>
      <c r="M41" s="46"/>
    </row>
    <row r="42" spans="1:13" s="31" customFormat="1" ht="15.75">
      <c r="A42" s="28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1:13" s="39" customFormat="1" ht="15.75">
      <c r="A43" s="34"/>
      <c r="B43" s="35" t="s">
        <v>284</v>
      </c>
      <c r="C43" s="36"/>
      <c r="D43" s="35"/>
      <c r="E43" s="35"/>
      <c r="F43" s="35"/>
      <c r="G43" s="36">
        <f>C41</f>
        <v>48.8</v>
      </c>
      <c r="H43" s="36"/>
      <c r="I43" s="37"/>
      <c r="J43" s="37"/>
      <c r="K43" s="37"/>
      <c r="L43" s="37"/>
      <c r="M43" s="38" t="s">
        <v>285</v>
      </c>
    </row>
    <row r="44" spans="1:13" s="21" customFormat="1" ht="15.75">
      <c r="A44" s="16">
        <v>3</v>
      </c>
      <c r="B44" s="40" t="str">
        <f>'[1]orcamento '!B8:G8</f>
        <v>SUPRAESTRUTURA</v>
      </c>
      <c r="C44" s="40"/>
      <c r="D44" s="40"/>
      <c r="E44" s="17"/>
      <c r="F44" s="18"/>
      <c r="G44" s="19"/>
      <c r="H44" s="20"/>
      <c r="I44" s="41"/>
      <c r="J44" s="41"/>
      <c r="K44" s="41"/>
      <c r="L44" s="41"/>
      <c r="M44" s="42"/>
    </row>
    <row r="45" spans="1:13" s="23" customFormat="1" ht="24.75" customHeight="1">
      <c r="A45" s="22" t="s">
        <v>296</v>
      </c>
      <c r="B45" s="172" t="str">
        <f>[1]orcamento!C13</f>
        <v>(COMPOSIÇÃO REPRESENTATIVA) EXECUÇÃO DE ESTRUTURAS DE CONCRETO ARMADO CONVENCIONAL, PARA EDIFICAÇÃO HABITACIONAL MULTIFAMILIAR (PRÉDIO), FCK = 25 MPA. AF_01/2017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3"/>
    </row>
    <row r="46" spans="1:13" s="47" customFormat="1" ht="15.75">
      <c r="A46" s="43"/>
      <c r="B46" s="44" t="s">
        <v>297</v>
      </c>
      <c r="C46" s="45"/>
      <c r="D46" s="45">
        <v>0.25</v>
      </c>
      <c r="E46" s="45">
        <v>0.15</v>
      </c>
      <c r="F46" s="45"/>
      <c r="G46" s="45"/>
      <c r="H46" s="45"/>
      <c r="I46" s="45"/>
      <c r="J46" s="45">
        <v>12</v>
      </c>
      <c r="K46" s="45"/>
      <c r="L46" s="45"/>
      <c r="M46" s="46"/>
    </row>
    <row r="47" spans="1:13" s="31" customFormat="1" ht="15.75">
      <c r="A47" s="28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1:13" s="39" customFormat="1" ht="15.75">
      <c r="A48" s="34"/>
      <c r="B48" s="35" t="s">
        <v>284</v>
      </c>
      <c r="C48" s="36"/>
      <c r="D48" s="35"/>
      <c r="E48" s="35"/>
      <c r="F48" s="35"/>
      <c r="G48" s="36">
        <f>D46*E46*J46</f>
        <v>0.44999999999999996</v>
      </c>
      <c r="H48" s="36"/>
      <c r="I48" s="37"/>
      <c r="J48" s="37"/>
      <c r="K48" s="37"/>
      <c r="L48" s="37"/>
      <c r="M48" s="38" t="s">
        <v>285</v>
      </c>
    </row>
    <row r="49" spans="1:13" s="23" customFormat="1" ht="24.75" customHeight="1">
      <c r="A49" s="22" t="s">
        <v>298</v>
      </c>
      <c r="B49" s="172" t="str">
        <f>[1]orcamento!C14</f>
        <v>CINTA DE AMARRAÇÃO DE ALVENARIA MOLDADA IN LOCO COM UTILIZAÇÃO DE BLOCOS CANALETA. AF_03/2016</v>
      </c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3"/>
    </row>
    <row r="50" spans="1:13" s="47" customFormat="1" ht="15.75">
      <c r="A50" s="43"/>
      <c r="B50" s="44" t="s">
        <v>291</v>
      </c>
      <c r="C50" s="45">
        <v>38.799999999999997</v>
      </c>
      <c r="D50" s="45"/>
      <c r="E50" s="45"/>
      <c r="F50" s="45"/>
      <c r="G50" s="45"/>
      <c r="H50" s="45"/>
      <c r="I50" s="45"/>
      <c r="J50" s="45"/>
      <c r="K50" s="45"/>
      <c r="L50" s="45"/>
      <c r="M50" s="46"/>
    </row>
    <row r="51" spans="1:13" s="31" customFormat="1" ht="15.75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</row>
    <row r="52" spans="1:13" s="39" customFormat="1" ht="15.75">
      <c r="A52" s="34"/>
      <c r="B52" s="35" t="s">
        <v>284</v>
      </c>
      <c r="C52" s="36"/>
      <c r="D52" s="35"/>
      <c r="E52" s="35"/>
      <c r="F52" s="35"/>
      <c r="G52" s="36">
        <f>C50</f>
        <v>38.799999999999997</v>
      </c>
      <c r="H52" s="36"/>
      <c r="I52" s="37"/>
      <c r="J52" s="37"/>
      <c r="K52" s="37"/>
      <c r="L52" s="37"/>
      <c r="M52" s="38" t="s">
        <v>285</v>
      </c>
    </row>
    <row r="53" spans="1:13" s="23" customFormat="1" ht="24.75" customHeight="1">
      <c r="A53" s="22" t="s">
        <v>299</v>
      </c>
      <c r="B53" s="172" t="str">
        <f>[1]orcamento!C15</f>
        <v>VERGA MOLDADA IN LOCO EM CONCRETO PARA JANELAS COM ATÉ 1,5 M DE VÃO. AF_03/2016</v>
      </c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3"/>
    </row>
    <row r="54" spans="1:13" s="47" customFormat="1" ht="15.75">
      <c r="A54" s="43"/>
      <c r="B54" s="44"/>
      <c r="C54" s="45">
        <v>51.4</v>
      </c>
      <c r="D54" s="45"/>
      <c r="E54" s="45"/>
      <c r="F54" s="45"/>
      <c r="G54" s="45"/>
      <c r="H54" s="45"/>
      <c r="I54" s="45"/>
      <c r="J54" s="45"/>
      <c r="K54" s="45"/>
      <c r="L54" s="45"/>
      <c r="M54" s="46"/>
    </row>
    <row r="55" spans="1:13" s="31" customFormat="1" ht="15.75">
      <c r="A55" s="28"/>
      <c r="B55" s="29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s="39" customFormat="1" ht="15.75">
      <c r="A56" s="34"/>
      <c r="B56" s="35" t="s">
        <v>284</v>
      </c>
      <c r="C56" s="36"/>
      <c r="D56" s="35"/>
      <c r="E56" s="35"/>
      <c r="F56" s="35"/>
      <c r="G56" s="36">
        <f>C54</f>
        <v>51.4</v>
      </c>
      <c r="H56" s="36"/>
      <c r="I56" s="37"/>
      <c r="J56" s="37"/>
      <c r="K56" s="37"/>
      <c r="L56" s="37"/>
      <c r="M56" s="38" t="s">
        <v>285</v>
      </c>
    </row>
    <row r="57" spans="1:13" s="23" customFormat="1" ht="24.75" customHeight="1">
      <c r="A57" s="22" t="s">
        <v>300</v>
      </c>
      <c r="B57" s="172" t="str">
        <f>[1]orcamento!C16</f>
        <v>VERGA MOLDADA IN LOCO EM CONCRETO PARA PORTAS COM ATÉ 1,5 M DE VÃO. AF_03/2016</v>
      </c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3"/>
    </row>
    <row r="58" spans="1:13" s="47" customFormat="1" ht="15.75">
      <c r="A58" s="43"/>
      <c r="B58" s="44"/>
      <c r="C58" s="45">
        <v>34.4</v>
      </c>
      <c r="D58" s="45"/>
      <c r="E58" s="45"/>
      <c r="F58" s="45"/>
      <c r="G58" s="45"/>
      <c r="H58" s="45"/>
      <c r="I58" s="45"/>
      <c r="J58" s="45"/>
      <c r="K58" s="45"/>
      <c r="L58" s="45"/>
      <c r="M58" s="46"/>
    </row>
    <row r="59" spans="1:13" s="31" customFormat="1" ht="15.75">
      <c r="A59" s="28"/>
      <c r="B59" s="29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</row>
    <row r="60" spans="1:13" s="39" customFormat="1" ht="15.75">
      <c r="A60" s="34"/>
      <c r="B60" s="35" t="s">
        <v>284</v>
      </c>
      <c r="C60" s="36"/>
      <c r="D60" s="35"/>
      <c r="E60" s="35"/>
      <c r="F60" s="35"/>
      <c r="G60" s="36">
        <f>C58</f>
        <v>34.4</v>
      </c>
      <c r="H60" s="36"/>
      <c r="I60" s="37"/>
      <c r="J60" s="37"/>
      <c r="K60" s="37"/>
      <c r="L60" s="37"/>
      <c r="M60" s="38" t="s">
        <v>285</v>
      </c>
    </row>
    <row r="61" spans="1:13" s="21" customFormat="1" ht="15.75">
      <c r="A61" s="16">
        <v>4</v>
      </c>
      <c r="B61" s="40" t="str">
        <f>[1]orcamento!B17</f>
        <v>PAREDES E PAINÉIS</v>
      </c>
      <c r="C61" s="40"/>
      <c r="D61" s="40"/>
      <c r="E61" s="17"/>
      <c r="F61" s="18"/>
      <c r="G61" s="19"/>
      <c r="H61" s="20"/>
      <c r="I61" s="41"/>
      <c r="J61" s="41"/>
      <c r="K61" s="41"/>
      <c r="L61" s="41"/>
      <c r="M61" s="42"/>
    </row>
    <row r="62" spans="1:13" s="23" customFormat="1" ht="41.25" customHeight="1">
      <c r="A62" s="48" t="s">
        <v>301</v>
      </c>
      <c r="B62" s="180" t="str">
        <f>[1]orcamento!C18</f>
        <v>Alvenaria bloco cerâmico vedação, 9x19x24cm, e=9cm, com argamassa t5 - 1:2:8 (cimento/cal/areia), junta=2cm</v>
      </c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1"/>
    </row>
    <row r="63" spans="1:13" s="47" customFormat="1" ht="15.75">
      <c r="A63" s="43"/>
      <c r="B63" s="44" t="s">
        <v>302</v>
      </c>
      <c r="C63" s="45">
        <f>3.35+5.6+0.5+1.5+3.95+2.69</f>
        <v>17.59</v>
      </c>
      <c r="D63" s="45"/>
      <c r="E63" s="45"/>
      <c r="F63" s="45">
        <v>2.6</v>
      </c>
      <c r="G63" s="45">
        <f>C63*F63</f>
        <v>45.734000000000002</v>
      </c>
      <c r="H63" s="45"/>
      <c r="I63" s="45"/>
      <c r="J63" s="45"/>
      <c r="K63" s="45"/>
      <c r="L63" s="45"/>
      <c r="M63" s="46"/>
    </row>
    <row r="64" spans="1:13" s="31" customFormat="1" ht="15.75">
      <c r="A64" s="28"/>
      <c r="B64" s="29" t="s">
        <v>303</v>
      </c>
      <c r="C64" s="30">
        <f>3.3+4.95+4+2.65+0.5+0.55+6.65</f>
        <v>22.6</v>
      </c>
      <c r="D64" s="30"/>
      <c r="E64" s="30"/>
      <c r="F64" s="30">
        <v>2.6</v>
      </c>
      <c r="G64" s="30">
        <f>C64*F64</f>
        <v>58.760000000000005</v>
      </c>
      <c r="H64" s="30"/>
      <c r="I64" s="30"/>
      <c r="J64" s="30"/>
      <c r="K64" s="30"/>
      <c r="L64" s="30"/>
      <c r="M64" s="30"/>
    </row>
    <row r="65" spans="1:13" s="31" customFormat="1" ht="15.75">
      <c r="A65" s="28"/>
      <c r="B65" s="29" t="s">
        <v>304</v>
      </c>
      <c r="C65" s="30">
        <f>3.95+3.3+2.65+4.5+0.5</f>
        <v>14.9</v>
      </c>
      <c r="D65" s="30"/>
      <c r="E65" s="30"/>
      <c r="F65" s="30">
        <v>2.6</v>
      </c>
      <c r="G65" s="30">
        <f>C65*F65</f>
        <v>38.74</v>
      </c>
      <c r="H65" s="30"/>
      <c r="I65" s="30"/>
      <c r="J65" s="30"/>
      <c r="K65" s="30"/>
      <c r="L65" s="30"/>
      <c r="M65" s="30"/>
    </row>
    <row r="66" spans="1:13" s="49" customFormat="1" ht="15.75">
      <c r="A66" s="28"/>
      <c r="B66" s="29" t="s">
        <v>305</v>
      </c>
      <c r="C66" s="30">
        <f>6+7.5+7.5</f>
        <v>21</v>
      </c>
      <c r="D66" s="33"/>
      <c r="E66" s="33"/>
      <c r="F66" s="30">
        <v>2.6</v>
      </c>
      <c r="G66" s="30">
        <f t="shared" ref="G66:G73" si="1">C66*F66</f>
        <v>54.6</v>
      </c>
      <c r="H66" s="30"/>
      <c r="I66" s="30"/>
      <c r="J66" s="30"/>
      <c r="K66" s="30"/>
      <c r="L66" s="30"/>
      <c r="M66" s="30"/>
    </row>
    <row r="67" spans="1:13" s="49" customFormat="1" ht="15.75">
      <c r="A67" s="28"/>
      <c r="B67" s="29" t="s">
        <v>306</v>
      </c>
      <c r="C67" s="30">
        <f>0.7+1.2+0.8</f>
        <v>2.7</v>
      </c>
      <c r="D67" s="33"/>
      <c r="E67" s="33"/>
      <c r="F67" s="30">
        <v>2.6</v>
      </c>
      <c r="G67" s="30">
        <f t="shared" si="1"/>
        <v>7.0200000000000005</v>
      </c>
      <c r="H67" s="30"/>
      <c r="I67" s="30"/>
      <c r="J67" s="30"/>
      <c r="K67" s="30"/>
      <c r="L67" s="30"/>
      <c r="M67" s="30"/>
    </row>
    <row r="68" spans="1:13" s="49" customFormat="1" ht="15.75">
      <c r="A68" s="28"/>
      <c r="B68" s="29" t="s">
        <v>307</v>
      </c>
      <c r="C68" s="30">
        <f>3.3+1.82+0.81+2.75</f>
        <v>8.68</v>
      </c>
      <c r="D68" s="33"/>
      <c r="E68" s="33"/>
      <c r="F68" s="30">
        <v>2.6</v>
      </c>
      <c r="G68" s="30">
        <f t="shared" si="1"/>
        <v>22.568000000000001</v>
      </c>
      <c r="H68" s="30"/>
      <c r="I68" s="30"/>
      <c r="J68" s="30"/>
      <c r="K68" s="30"/>
      <c r="L68" s="30"/>
      <c r="M68" s="30"/>
    </row>
    <row r="69" spans="1:13" s="49" customFormat="1" ht="15.75">
      <c r="A69" s="28"/>
      <c r="B69" s="29" t="s">
        <v>308</v>
      </c>
      <c r="C69" s="30">
        <v>6</v>
      </c>
      <c r="D69" s="33"/>
      <c r="E69" s="33"/>
      <c r="F69" s="30">
        <v>2.6</v>
      </c>
      <c r="G69" s="30">
        <f t="shared" si="1"/>
        <v>15.600000000000001</v>
      </c>
      <c r="H69" s="30"/>
      <c r="I69" s="30"/>
      <c r="J69" s="30"/>
      <c r="K69" s="30"/>
      <c r="L69" s="30"/>
      <c r="M69" s="30"/>
    </row>
    <row r="70" spans="1:13" s="49" customFormat="1" ht="15.75">
      <c r="A70" s="28"/>
      <c r="B70" s="29" t="s">
        <v>309</v>
      </c>
      <c r="C70" s="30">
        <f>3.89+5.94</f>
        <v>9.83</v>
      </c>
      <c r="D70" s="33"/>
      <c r="E70" s="33"/>
      <c r="F70" s="30">
        <v>2.6</v>
      </c>
      <c r="G70" s="30">
        <f t="shared" si="1"/>
        <v>25.558</v>
      </c>
      <c r="H70" s="30"/>
      <c r="I70" s="30"/>
      <c r="J70" s="30"/>
      <c r="K70" s="30"/>
      <c r="L70" s="30"/>
      <c r="M70" s="30"/>
    </row>
    <row r="71" spans="1:13" s="49" customFormat="1" ht="15.75">
      <c r="A71" s="28"/>
      <c r="B71" s="29" t="s">
        <v>310</v>
      </c>
      <c r="C71" s="30">
        <f>3.9+2.4</f>
        <v>6.3</v>
      </c>
      <c r="D71" s="33"/>
      <c r="E71" s="33"/>
      <c r="F71" s="30">
        <v>2.6</v>
      </c>
      <c r="G71" s="30">
        <f t="shared" si="1"/>
        <v>16.38</v>
      </c>
      <c r="H71" s="30"/>
      <c r="I71" s="30"/>
      <c r="J71" s="30"/>
      <c r="K71" s="30"/>
      <c r="L71" s="30"/>
      <c r="M71" s="30"/>
    </row>
    <row r="72" spans="1:13" s="49" customFormat="1" ht="15.75">
      <c r="A72" s="28"/>
      <c r="B72" s="29" t="s">
        <v>311</v>
      </c>
      <c r="C72" s="30">
        <f>1.2+2.15</f>
        <v>3.3499999999999996</v>
      </c>
      <c r="D72" s="33"/>
      <c r="E72" s="33"/>
      <c r="F72" s="30">
        <v>2.6</v>
      </c>
      <c r="G72" s="30">
        <f t="shared" si="1"/>
        <v>8.7099999999999991</v>
      </c>
      <c r="H72" s="30"/>
      <c r="I72" s="30"/>
      <c r="J72" s="30"/>
      <c r="K72" s="30"/>
      <c r="L72" s="30"/>
      <c r="M72" s="30"/>
    </row>
    <row r="73" spans="1:13" s="49" customFormat="1" ht="15.75">
      <c r="A73" s="28"/>
      <c r="B73" s="29" t="s">
        <v>289</v>
      </c>
      <c r="C73" s="30">
        <f>2+1.08</f>
        <v>3.08</v>
      </c>
      <c r="D73" s="33"/>
      <c r="E73" s="33"/>
      <c r="F73" s="30">
        <v>2.6</v>
      </c>
      <c r="G73" s="30">
        <f t="shared" si="1"/>
        <v>8.0080000000000009</v>
      </c>
      <c r="H73" s="30"/>
      <c r="I73" s="30"/>
      <c r="J73" s="30"/>
      <c r="K73" s="30"/>
      <c r="L73" s="30"/>
      <c r="M73" s="30"/>
    </row>
    <row r="74" spans="1:13" s="39" customFormat="1" ht="15.75">
      <c r="A74" s="34"/>
      <c r="B74" s="35" t="s">
        <v>284</v>
      </c>
      <c r="C74" s="36"/>
      <c r="D74" s="35"/>
      <c r="E74" s="35"/>
      <c r="F74" s="35"/>
      <c r="G74" s="36">
        <f>SUM(G63:G73)</f>
        <v>301.678</v>
      </c>
      <c r="H74" s="36"/>
      <c r="I74" s="37"/>
      <c r="J74" s="37"/>
      <c r="K74" s="37"/>
      <c r="L74" s="37"/>
      <c r="M74" s="38" t="s">
        <v>285</v>
      </c>
    </row>
    <row r="75" spans="1:13" s="21" customFormat="1" ht="15.75">
      <c r="A75" s="16">
        <v>5</v>
      </c>
      <c r="B75" s="40" t="str">
        <f>[1]orcamento!B19</f>
        <v>COBERTURA</v>
      </c>
      <c r="C75" s="40"/>
      <c r="D75" s="40"/>
      <c r="E75" s="17"/>
      <c r="F75" s="18"/>
      <c r="G75" s="19"/>
      <c r="H75" s="20"/>
      <c r="I75" s="41"/>
      <c r="J75" s="41"/>
      <c r="K75" s="41"/>
      <c r="L75" s="41"/>
      <c r="M75" s="42"/>
    </row>
    <row r="76" spans="1:13" s="23" customFormat="1" ht="24.75" customHeight="1">
      <c r="A76" s="22" t="s">
        <v>312</v>
      </c>
      <c r="B76" s="172" t="str">
        <f>[1]orcamento!C20</f>
        <v>Madeiramento em massaranduba/madeira de lei, peça serrada p/ telha fibrocimento 4mm tipo Vogatex da Eternit ou similar</v>
      </c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73"/>
    </row>
    <row r="77" spans="1:13" s="47" customFormat="1" ht="15.75">
      <c r="A77" s="43"/>
      <c r="B77" s="44" t="s">
        <v>313</v>
      </c>
      <c r="C77" s="45"/>
      <c r="D77" s="45"/>
      <c r="E77" s="45"/>
      <c r="F77" s="45"/>
      <c r="G77" s="45">
        <v>152.87</v>
      </c>
      <c r="H77" s="45"/>
      <c r="I77" s="45"/>
      <c r="J77" s="45"/>
      <c r="K77" s="45"/>
      <c r="L77" s="45"/>
      <c r="M77" s="46"/>
    </row>
    <row r="78" spans="1:13" s="31" customFormat="1" ht="15.75">
      <c r="A78" s="28"/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</row>
    <row r="79" spans="1:13" s="39" customFormat="1" ht="15.75">
      <c r="A79" s="34"/>
      <c r="B79" s="35" t="s">
        <v>284</v>
      </c>
      <c r="C79" s="36"/>
      <c r="D79" s="35"/>
      <c r="E79" s="35"/>
      <c r="F79" s="35"/>
      <c r="G79" s="36">
        <f>G77</f>
        <v>152.87</v>
      </c>
      <c r="H79" s="36"/>
      <c r="I79" s="37"/>
      <c r="J79" s="37"/>
      <c r="K79" s="37"/>
      <c r="L79" s="37"/>
      <c r="M79" s="38" t="s">
        <v>285</v>
      </c>
    </row>
    <row r="80" spans="1:13" s="23" customFormat="1" ht="24.75" customHeight="1">
      <c r="A80" s="22" t="s">
        <v>314</v>
      </c>
      <c r="B80" s="172" t="str">
        <f>[1]orcamento!C21</f>
        <v>Telhamento com telha de fibrocimento ondulada esp = 4mm</v>
      </c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3"/>
    </row>
    <row r="81" spans="1:13" s="47" customFormat="1" ht="15.75">
      <c r="A81" s="43"/>
      <c r="B81" s="44" t="s">
        <v>315</v>
      </c>
      <c r="C81" s="45"/>
      <c r="D81" s="45"/>
      <c r="E81" s="45"/>
      <c r="F81" s="45"/>
      <c r="G81" s="45">
        <f>G77</f>
        <v>152.87</v>
      </c>
      <c r="H81" s="45"/>
      <c r="I81" s="45"/>
      <c r="J81" s="45"/>
      <c r="K81" s="45"/>
      <c r="L81" s="45"/>
      <c r="M81" s="46"/>
    </row>
    <row r="82" spans="1:13" s="31" customFormat="1" ht="15.75">
      <c r="A82" s="28"/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</row>
    <row r="83" spans="1:13" s="39" customFormat="1" ht="15.75">
      <c r="A83" s="34"/>
      <c r="B83" s="35" t="s">
        <v>284</v>
      </c>
      <c r="C83" s="36"/>
      <c r="D83" s="35"/>
      <c r="E83" s="35"/>
      <c r="F83" s="35"/>
      <c r="G83" s="36">
        <f>G81</f>
        <v>152.87</v>
      </c>
      <c r="H83" s="36"/>
      <c r="I83" s="37"/>
      <c r="J83" s="37"/>
      <c r="K83" s="37"/>
      <c r="L83" s="37"/>
      <c r="M83" s="38" t="s">
        <v>285</v>
      </c>
    </row>
    <row r="84" spans="1:13" s="23" customFormat="1" ht="24.75" customHeight="1">
      <c r="A84" s="22" t="s">
        <v>316</v>
      </c>
      <c r="B84" s="172" t="str">
        <f>[1]orcamento!C22</f>
        <v>Rufo de concreto armado fck=20mpa l=30cm e h=5cm</v>
      </c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3"/>
    </row>
    <row r="85" spans="1:13" s="47" customFormat="1" ht="15.75">
      <c r="A85" s="43"/>
      <c r="B85" s="44"/>
      <c r="C85" s="45">
        <v>51.86</v>
      </c>
      <c r="D85" s="45"/>
      <c r="E85" s="45"/>
      <c r="F85" s="45"/>
      <c r="G85" s="45"/>
      <c r="H85" s="45"/>
      <c r="I85" s="45"/>
      <c r="J85" s="45"/>
      <c r="K85" s="45"/>
      <c r="L85" s="45"/>
      <c r="M85" s="46"/>
    </row>
    <row r="86" spans="1:13" s="31" customFormat="1" ht="15.75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1:13" s="39" customFormat="1" ht="15.75">
      <c r="A87" s="34"/>
      <c r="B87" s="35" t="s">
        <v>284</v>
      </c>
      <c r="C87" s="36"/>
      <c r="D87" s="35"/>
      <c r="E87" s="35"/>
      <c r="F87" s="35"/>
      <c r="G87" s="36">
        <f>C85</f>
        <v>51.86</v>
      </c>
      <c r="H87" s="36"/>
      <c r="I87" s="37"/>
      <c r="J87" s="37"/>
      <c r="K87" s="37"/>
      <c r="L87" s="37"/>
      <c r="M87" s="38" t="s">
        <v>285</v>
      </c>
    </row>
    <row r="88" spans="1:13" s="23" customFormat="1" ht="24.75" customHeight="1">
      <c r="A88" s="22" t="s">
        <v>317</v>
      </c>
      <c r="B88" s="172" t="str">
        <f>[1]orcamento!C23</f>
        <v>Calha em chapa de aço galvanizado nº 24, desenvolvimento 40 cm (fundo=12 cm, laterais=12 cm, bordas=2 cm)</v>
      </c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3"/>
    </row>
    <row r="89" spans="1:13" s="47" customFormat="1" ht="15.75">
      <c r="A89" s="43"/>
      <c r="B89" s="44"/>
      <c r="C89" s="45">
        <v>80.77</v>
      </c>
      <c r="D89" s="45"/>
      <c r="E89" s="45"/>
      <c r="F89" s="45"/>
      <c r="G89" s="45"/>
      <c r="H89" s="45"/>
      <c r="I89" s="45"/>
      <c r="J89" s="45"/>
      <c r="K89" s="45"/>
      <c r="L89" s="45"/>
      <c r="M89" s="46"/>
    </row>
    <row r="90" spans="1:13" s="31" customFormat="1" ht="15.75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  <row r="91" spans="1:13" s="39" customFormat="1" ht="15.75">
      <c r="A91" s="34"/>
      <c r="B91" s="35" t="s">
        <v>284</v>
      </c>
      <c r="C91" s="36"/>
      <c r="D91" s="35"/>
      <c r="E91" s="35"/>
      <c r="F91" s="35"/>
      <c r="G91" s="36">
        <f>C89</f>
        <v>80.77</v>
      </c>
      <c r="H91" s="36"/>
      <c r="I91" s="37"/>
      <c r="J91" s="37"/>
      <c r="K91" s="37"/>
      <c r="L91" s="37"/>
      <c r="M91" s="38" t="s">
        <v>285</v>
      </c>
    </row>
    <row r="92" spans="1:13" s="21" customFormat="1" ht="15.75">
      <c r="A92" s="16">
        <v>6</v>
      </c>
      <c r="B92" s="40" t="str">
        <f>[1]orcamento!B24</f>
        <v>REVESTIMENTO</v>
      </c>
      <c r="C92" s="40"/>
      <c r="D92" s="40"/>
      <c r="E92" s="17"/>
      <c r="F92" s="18"/>
      <c r="G92" s="19"/>
      <c r="H92" s="20"/>
      <c r="I92" s="41"/>
      <c r="J92" s="41"/>
      <c r="K92" s="41"/>
      <c r="L92" s="41"/>
      <c r="M92" s="42"/>
    </row>
    <row r="93" spans="1:13" s="23" customFormat="1" ht="24.75" customHeight="1">
      <c r="A93" s="22" t="s">
        <v>318</v>
      </c>
      <c r="B93" s="172" t="str">
        <f>[1]orcamento!C25</f>
        <v>CHAPISCO APLICADO EM ALVENARIA (COM PRESENÇA DE VÃOS) E ESTRUTURAS DE CONCRETO DE FACHADA, COM COLHER DE PEDREIRO. ARGAMASSA TRAÇO 1:3 COM PREPARO MANUAL. AF_06/2014</v>
      </c>
      <c r="C93" s="172"/>
      <c r="D93" s="172"/>
      <c r="E93" s="172"/>
      <c r="F93" s="172"/>
      <c r="G93" s="172"/>
      <c r="H93" s="172"/>
      <c r="I93" s="172"/>
      <c r="J93" s="172"/>
      <c r="K93" s="172"/>
      <c r="L93" s="172"/>
      <c r="M93" s="173"/>
    </row>
    <row r="94" spans="1:13" s="54" customFormat="1" ht="15.75">
      <c r="A94" s="50"/>
      <c r="B94" s="51" t="s">
        <v>319</v>
      </c>
      <c r="C94" s="52"/>
      <c r="D94" s="53"/>
      <c r="E94" s="53"/>
      <c r="F94" s="52"/>
      <c r="G94" s="52">
        <f>G74*2</f>
        <v>603.35599999999999</v>
      </c>
      <c r="H94" s="52"/>
      <c r="I94" s="52"/>
      <c r="J94" s="52"/>
      <c r="K94" s="52"/>
      <c r="L94" s="52"/>
      <c r="M94" s="52"/>
    </row>
    <row r="95" spans="1:13" s="15" customFormat="1" ht="15.75">
      <c r="A95" s="50"/>
      <c r="B95" s="51"/>
      <c r="C95" s="52"/>
      <c r="D95" s="53"/>
      <c r="E95" s="53"/>
      <c r="F95" s="52"/>
      <c r="G95" s="52"/>
      <c r="H95" s="52"/>
      <c r="I95" s="52"/>
      <c r="J95" s="52"/>
      <c r="K95" s="52"/>
      <c r="L95" s="52"/>
      <c r="M95" s="52"/>
    </row>
    <row r="96" spans="1:13" s="23" customFormat="1" ht="31.5" customHeight="1">
      <c r="A96" s="22" t="s">
        <v>320</v>
      </c>
      <c r="B96" s="172" t="str">
        <f>[1]orcamento!C26</f>
        <v>(COMPOSIÇÃO REPRESENTATIVA) DO SERVIÇO DE EMBOÇO/MASSA ÚNICA, APLICADO MANUALMENTE, TRAÇO 1:2:8, EM BETONEIRA DE 400L, PAREDES INTERNAS, COM EXECUÇÃO DE TALISCAS, EDIFICAÇÃO HABITACIONAL UNIFAMILIAR (CASAS) E EDIFICAÇÃO PÚBLICA PADRÃO. AF_12/2014</v>
      </c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3"/>
    </row>
    <row r="97" spans="1:13" s="54" customFormat="1" ht="15.75">
      <c r="A97" s="50"/>
      <c r="B97" s="51" t="s">
        <v>319</v>
      </c>
      <c r="C97" s="52"/>
      <c r="D97" s="53"/>
      <c r="E97" s="53"/>
      <c r="F97" s="52"/>
      <c r="G97" s="52">
        <f>G94</f>
        <v>603.35599999999999</v>
      </c>
      <c r="H97" s="52"/>
      <c r="I97" s="52"/>
      <c r="J97" s="52"/>
      <c r="K97" s="52"/>
      <c r="L97" s="52"/>
      <c r="M97" s="52"/>
    </row>
    <row r="98" spans="1:13" s="15" customFormat="1" ht="15.75">
      <c r="A98" s="50"/>
      <c r="B98" s="51"/>
      <c r="C98" s="52"/>
      <c r="D98" s="53"/>
      <c r="E98" s="53"/>
      <c r="F98" s="52"/>
      <c r="G98" s="52"/>
      <c r="H98" s="52"/>
      <c r="I98" s="52"/>
      <c r="J98" s="52"/>
      <c r="K98" s="52"/>
      <c r="L98" s="52"/>
      <c r="M98" s="52"/>
    </row>
    <row r="99" spans="1:13" s="23" customFormat="1" ht="27" customHeight="1">
      <c r="A99" s="22" t="s">
        <v>321</v>
      </c>
      <c r="B99" s="172" t="str">
        <f>[1]orcamento!C27</f>
        <v>(COMPOSIÇÃO REPRESENTATIVA) DO SERVIÇO DE REVESTIMENTO CERÂMICO PARA AMBIENTES DE ÁREAS MOLHADAS, MEIA PAREDE OU PAREDE INTEIRA, COM PLACAS TIPO GRÊS OU SEMI-GRÊS, DIMENSÕES 20X20 CM, PARA EDIFICAÇÃO HABITACIONAL MULTIFAMILIAR (PRÉDIO). AF_11/2014</v>
      </c>
      <c r="C99" s="172"/>
      <c r="D99" s="172"/>
      <c r="E99" s="172"/>
      <c r="F99" s="172"/>
      <c r="G99" s="172"/>
      <c r="H99" s="172"/>
      <c r="I99" s="172"/>
      <c r="J99" s="172"/>
      <c r="K99" s="172"/>
      <c r="L99" s="172"/>
      <c r="M99" s="173"/>
    </row>
    <row r="100" spans="1:13" s="31" customFormat="1" ht="15.75">
      <c r="A100" s="55"/>
      <c r="B100" s="44" t="s">
        <v>302</v>
      </c>
      <c r="C100" s="30">
        <f>3.35+5.6+0.5+1.5+3.95+2.69</f>
        <v>17.59</v>
      </c>
      <c r="D100" s="30"/>
      <c r="E100" s="30"/>
      <c r="F100" s="30">
        <v>2.6</v>
      </c>
      <c r="G100" s="30">
        <f t="shared" ref="G100:G105" si="2">C100*F100</f>
        <v>45.734000000000002</v>
      </c>
      <c r="H100" s="30"/>
      <c r="I100" s="30"/>
      <c r="J100" s="30"/>
      <c r="K100" s="30"/>
      <c r="L100" s="30"/>
      <c r="M100" s="25"/>
    </row>
    <row r="101" spans="1:13" s="31" customFormat="1" ht="15.75">
      <c r="A101" s="28"/>
      <c r="B101" s="29" t="s">
        <v>303</v>
      </c>
      <c r="C101" s="30">
        <f>3.3+4.95+4+2.65+0.5+0.55+6.65</f>
        <v>22.6</v>
      </c>
      <c r="D101" s="30"/>
      <c r="E101" s="30"/>
      <c r="F101" s="30">
        <v>2.6</v>
      </c>
      <c r="G101" s="30">
        <f t="shared" si="2"/>
        <v>58.760000000000005</v>
      </c>
      <c r="H101" s="30"/>
      <c r="I101" s="30"/>
      <c r="J101" s="30"/>
      <c r="K101" s="30"/>
      <c r="L101" s="30"/>
      <c r="M101" s="30"/>
    </row>
    <row r="102" spans="1:13" s="31" customFormat="1" ht="15.75">
      <c r="A102" s="28"/>
      <c r="B102" s="29" t="s">
        <v>304</v>
      </c>
      <c r="C102" s="30">
        <f>3.95+3.3+2.65+4.5+0.5</f>
        <v>14.9</v>
      </c>
      <c r="D102" s="30"/>
      <c r="E102" s="30"/>
      <c r="F102" s="30">
        <v>2.6</v>
      </c>
      <c r="G102" s="30">
        <f t="shared" si="2"/>
        <v>38.74</v>
      </c>
      <c r="H102" s="30"/>
      <c r="I102" s="30"/>
      <c r="J102" s="30"/>
      <c r="K102" s="30"/>
      <c r="L102" s="30"/>
      <c r="M102" s="30"/>
    </row>
    <row r="103" spans="1:13" s="31" customFormat="1" ht="15.75">
      <c r="A103" s="28"/>
      <c r="B103" s="29" t="s">
        <v>289</v>
      </c>
      <c r="C103" s="30">
        <v>13.64</v>
      </c>
      <c r="D103" s="30"/>
      <c r="E103" s="30"/>
      <c r="F103" s="30">
        <v>2.6</v>
      </c>
      <c r="G103" s="30">
        <f t="shared" si="2"/>
        <v>35.464000000000006</v>
      </c>
      <c r="H103" s="30"/>
      <c r="I103" s="30"/>
      <c r="J103" s="30"/>
      <c r="K103" s="30"/>
      <c r="L103" s="30"/>
      <c r="M103" s="30"/>
    </row>
    <row r="104" spans="1:13" s="31" customFormat="1" ht="15.75">
      <c r="A104" s="28"/>
      <c r="B104" s="29" t="s">
        <v>311</v>
      </c>
      <c r="C104" s="30">
        <v>6.4</v>
      </c>
      <c r="D104" s="30"/>
      <c r="E104" s="30"/>
      <c r="F104" s="30">
        <v>2.6</v>
      </c>
      <c r="G104" s="30">
        <f t="shared" si="2"/>
        <v>16.64</v>
      </c>
      <c r="H104" s="30"/>
      <c r="I104" s="30"/>
      <c r="J104" s="30"/>
      <c r="K104" s="30"/>
      <c r="L104" s="30"/>
      <c r="M104" s="30"/>
    </row>
    <row r="105" spans="1:13" s="31" customFormat="1" ht="15.75">
      <c r="A105" s="28"/>
      <c r="B105" s="29" t="s">
        <v>287</v>
      </c>
      <c r="C105" s="30">
        <v>7</v>
      </c>
      <c r="D105" s="30"/>
      <c r="E105" s="30"/>
      <c r="F105" s="30">
        <v>2.6</v>
      </c>
      <c r="G105" s="30">
        <f t="shared" si="2"/>
        <v>18.2</v>
      </c>
      <c r="H105" s="30"/>
      <c r="I105" s="30"/>
      <c r="J105" s="30"/>
      <c r="K105" s="30"/>
      <c r="L105" s="30"/>
      <c r="M105" s="30"/>
    </row>
    <row r="106" spans="1:13" s="39" customFormat="1" ht="15.75">
      <c r="A106" s="34"/>
      <c r="B106" s="35" t="s">
        <v>284</v>
      </c>
      <c r="C106" s="36"/>
      <c r="D106" s="35"/>
      <c r="E106" s="35"/>
      <c r="F106" s="35"/>
      <c r="G106" s="36">
        <f>SUM(G100:G105)</f>
        <v>213.53800000000001</v>
      </c>
      <c r="H106" s="36"/>
      <c r="I106" s="37"/>
      <c r="J106" s="37"/>
      <c r="K106" s="37"/>
      <c r="L106" s="37"/>
      <c r="M106" s="38" t="s">
        <v>285</v>
      </c>
    </row>
    <row r="107" spans="1:13" s="15" customFormat="1" ht="15.75">
      <c r="A107" s="55"/>
      <c r="B107" s="56"/>
      <c r="C107" s="57"/>
      <c r="D107" s="57"/>
      <c r="E107" s="57"/>
      <c r="F107" s="57"/>
      <c r="G107" s="57"/>
      <c r="H107" s="24"/>
      <c r="I107" s="24"/>
      <c r="J107" s="24"/>
      <c r="K107" s="24"/>
      <c r="L107" s="24"/>
      <c r="M107" s="24"/>
    </row>
    <row r="108" spans="1:13" s="21" customFormat="1" ht="15.75">
      <c r="A108" s="16">
        <v>7</v>
      </c>
      <c r="B108" s="58" t="str">
        <f>[1]orcamento!B28</f>
        <v>PISOS</v>
      </c>
      <c r="C108" s="58"/>
      <c r="D108" s="59"/>
      <c r="E108" s="17"/>
      <c r="F108" s="18"/>
      <c r="G108" s="19"/>
      <c r="H108" s="20"/>
    </row>
    <row r="109" spans="1:13" s="39" customFormat="1" ht="32.25" customHeight="1">
      <c r="A109" s="60" t="s">
        <v>322</v>
      </c>
      <c r="B109" s="61" t="str">
        <f>[1]orcamento!C29</f>
        <v>(COMPOSIÇÃO REPRESENTATIVA) DO SERVIÇO DE REVESTIMENTO CERÂMICO PARA PISO COM PLACAS TIPO GRÉS DE DIMENSÕES 35X35 CM, PARA EDIFICAÇÃO HABITACIONAL MULTIFAMILIAR (PRÉDIO). AF_11/2014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3"/>
    </row>
    <row r="110" spans="1:13" s="27" customFormat="1" ht="15.75">
      <c r="A110" s="174"/>
      <c r="B110" s="176" t="s">
        <v>302</v>
      </c>
      <c r="C110" s="24">
        <v>5.45</v>
      </c>
      <c r="D110" s="24">
        <v>3.05</v>
      </c>
      <c r="E110" s="24"/>
      <c r="F110" s="24"/>
      <c r="G110" s="24">
        <f>C110*D110</f>
        <v>16.622499999999999</v>
      </c>
      <c r="H110" s="24"/>
      <c r="I110" s="24"/>
      <c r="J110" s="24"/>
      <c r="K110" s="24"/>
      <c r="L110" s="24"/>
      <c r="M110" s="24"/>
    </row>
    <row r="111" spans="1:13" s="31" customFormat="1" ht="15.75">
      <c r="A111" s="175"/>
      <c r="B111" s="171"/>
      <c r="C111" s="24">
        <v>1.5</v>
      </c>
      <c r="D111" s="24">
        <v>0.5</v>
      </c>
      <c r="E111" s="24"/>
      <c r="F111" s="24"/>
      <c r="G111" s="24">
        <f t="shared" ref="G111:G118" si="3">C111*D111</f>
        <v>0.75</v>
      </c>
      <c r="H111" s="24"/>
      <c r="I111" s="24"/>
      <c r="J111" s="24"/>
      <c r="K111" s="24"/>
      <c r="L111" s="24"/>
      <c r="M111" s="25"/>
    </row>
    <row r="112" spans="1:13" s="31" customFormat="1" ht="15.75">
      <c r="A112" s="170"/>
      <c r="B112" s="171" t="s">
        <v>303</v>
      </c>
      <c r="C112" s="30">
        <v>3.8</v>
      </c>
      <c r="D112" s="30">
        <v>3.15</v>
      </c>
      <c r="E112" s="30"/>
      <c r="F112" s="30"/>
      <c r="G112" s="30">
        <f t="shared" si="3"/>
        <v>11.969999999999999</v>
      </c>
      <c r="H112" s="30"/>
      <c r="I112" s="30"/>
      <c r="J112" s="30"/>
      <c r="K112" s="30"/>
      <c r="L112" s="30"/>
      <c r="M112" s="30"/>
    </row>
    <row r="113" spans="1:13" s="31" customFormat="1" ht="15.75">
      <c r="A113" s="170"/>
      <c r="B113" s="171"/>
      <c r="C113" s="30">
        <v>2.62</v>
      </c>
      <c r="D113" s="30">
        <v>1.65</v>
      </c>
      <c r="E113" s="30"/>
      <c r="F113" s="30"/>
      <c r="G113" s="30">
        <f t="shared" si="3"/>
        <v>4.3229999999999995</v>
      </c>
      <c r="H113" s="30"/>
      <c r="I113" s="30"/>
      <c r="J113" s="30"/>
      <c r="K113" s="30"/>
      <c r="L113" s="30"/>
      <c r="M113" s="30"/>
    </row>
    <row r="114" spans="1:13" s="31" customFormat="1" ht="15.75">
      <c r="A114" s="170"/>
      <c r="B114" s="171" t="s">
        <v>304</v>
      </c>
      <c r="C114" s="30">
        <v>3.8</v>
      </c>
      <c r="D114" s="30">
        <v>3.15</v>
      </c>
      <c r="E114" s="30"/>
      <c r="F114" s="30"/>
      <c r="G114" s="30">
        <f t="shared" si="3"/>
        <v>11.969999999999999</v>
      </c>
      <c r="H114" s="30"/>
      <c r="I114" s="30"/>
      <c r="J114" s="30"/>
      <c r="K114" s="30"/>
      <c r="L114" s="30"/>
      <c r="M114" s="30"/>
    </row>
    <row r="115" spans="1:13" s="31" customFormat="1" ht="15.75">
      <c r="A115" s="170"/>
      <c r="B115" s="171"/>
      <c r="C115" s="30">
        <v>2.62</v>
      </c>
      <c r="D115" s="30">
        <v>1.65</v>
      </c>
      <c r="E115" s="30"/>
      <c r="F115" s="30"/>
      <c r="G115" s="30">
        <f t="shared" si="3"/>
        <v>4.3229999999999995</v>
      </c>
      <c r="H115" s="30"/>
      <c r="I115" s="30"/>
      <c r="J115" s="30"/>
      <c r="K115" s="30"/>
      <c r="L115" s="30"/>
      <c r="M115" s="30"/>
    </row>
    <row r="116" spans="1:13" s="31" customFormat="1" ht="15.75">
      <c r="A116" s="28"/>
      <c r="B116" s="29" t="s">
        <v>287</v>
      </c>
      <c r="C116" s="30">
        <v>2.2999999999999998</v>
      </c>
      <c r="D116" s="30">
        <v>1.2</v>
      </c>
      <c r="E116" s="30"/>
      <c r="F116" s="30"/>
      <c r="G116" s="30">
        <f t="shared" si="3"/>
        <v>2.76</v>
      </c>
      <c r="H116" s="30"/>
      <c r="I116" s="30"/>
      <c r="J116" s="30"/>
      <c r="K116" s="30"/>
      <c r="L116" s="30"/>
      <c r="M116" s="30"/>
    </row>
    <row r="117" spans="1:13" s="31" customFormat="1" ht="15.75">
      <c r="A117" s="28"/>
      <c r="B117" s="29" t="s">
        <v>311</v>
      </c>
      <c r="C117" s="30">
        <v>2</v>
      </c>
      <c r="D117" s="30">
        <v>1.2</v>
      </c>
      <c r="E117" s="30"/>
      <c r="F117" s="30"/>
      <c r="G117" s="30">
        <f t="shared" si="3"/>
        <v>2.4</v>
      </c>
      <c r="H117" s="30"/>
      <c r="I117" s="30"/>
      <c r="J117" s="30"/>
      <c r="K117" s="30"/>
      <c r="L117" s="30"/>
      <c r="M117" s="30"/>
    </row>
    <row r="118" spans="1:13" s="31" customFormat="1" ht="15.75">
      <c r="A118" s="28"/>
      <c r="B118" s="29" t="s">
        <v>323</v>
      </c>
      <c r="C118" s="30">
        <v>2</v>
      </c>
      <c r="D118" s="30">
        <v>2.94</v>
      </c>
      <c r="E118" s="30"/>
      <c r="F118" s="30"/>
      <c r="G118" s="30">
        <f t="shared" si="3"/>
        <v>5.88</v>
      </c>
      <c r="H118" s="30"/>
      <c r="I118" s="30"/>
      <c r="J118" s="30"/>
      <c r="K118" s="30"/>
      <c r="L118" s="30"/>
      <c r="M118" s="30"/>
    </row>
    <row r="119" spans="1:13" s="39" customFormat="1" ht="15.75">
      <c r="A119" s="34"/>
      <c r="B119" s="35" t="s">
        <v>284</v>
      </c>
      <c r="C119" s="36"/>
      <c r="D119" s="36"/>
      <c r="E119" s="36"/>
      <c r="F119" s="36"/>
      <c r="G119" s="36">
        <f>SUM(G110:G118)</f>
        <v>60.998499999999993</v>
      </c>
      <c r="H119" s="36"/>
      <c r="I119" s="37"/>
      <c r="J119" s="37"/>
      <c r="K119" s="37"/>
      <c r="L119" s="37"/>
      <c r="M119" s="38" t="s">
        <v>285</v>
      </c>
    </row>
    <row r="120" spans="1:13" s="9" customFormat="1" ht="15.75">
      <c r="A120" s="64"/>
      <c r="B120" s="65"/>
      <c r="D120" s="66"/>
      <c r="E120" s="66"/>
      <c r="F120" s="66"/>
      <c r="G120" s="66"/>
      <c r="H120" s="66"/>
      <c r="I120" s="66"/>
      <c r="J120" s="67"/>
      <c r="K120" s="67"/>
      <c r="L120" s="67"/>
      <c r="M120" s="67"/>
    </row>
    <row r="121" spans="1:13" s="9" customFormat="1" ht="31.5">
      <c r="A121" s="68" t="s">
        <v>324</v>
      </c>
      <c r="B121" s="69" t="str">
        <f>[1]orcamento!C30</f>
        <v>CONTRAPISO EM ARGAMASSA PRONTA, PREPARO MANUAL, APLICADO EM ÁREAS SECAS SOBRE LAJE, NÃO ADERIDO, ESPESSURA 4CM. AF_06/2014</v>
      </c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1"/>
    </row>
    <row r="122" spans="1:13" s="47" customFormat="1" ht="15.75">
      <c r="A122" s="43"/>
      <c r="B122" s="44" t="s">
        <v>302</v>
      </c>
      <c r="C122" s="45">
        <v>5.45</v>
      </c>
      <c r="D122" s="45">
        <v>3.05</v>
      </c>
      <c r="E122" s="45"/>
      <c r="F122" s="45"/>
      <c r="G122" s="45">
        <f t="shared" ref="G122:G134" si="4">C122*D122</f>
        <v>16.622499999999999</v>
      </c>
      <c r="H122" s="45"/>
      <c r="I122" s="45"/>
      <c r="J122" s="45"/>
      <c r="K122" s="45"/>
      <c r="L122" s="45"/>
      <c r="M122" s="46"/>
    </row>
    <row r="123" spans="1:13" s="31" customFormat="1" ht="15.75">
      <c r="A123" s="28"/>
      <c r="B123" s="29"/>
      <c r="C123" s="30">
        <v>1.5</v>
      </c>
      <c r="D123" s="30">
        <v>0.5</v>
      </c>
      <c r="E123" s="30"/>
      <c r="F123" s="30"/>
      <c r="G123" s="30">
        <f t="shared" si="4"/>
        <v>0.75</v>
      </c>
      <c r="H123" s="30"/>
      <c r="I123" s="30"/>
      <c r="J123" s="30"/>
      <c r="K123" s="30"/>
      <c r="L123" s="30"/>
      <c r="M123" s="30"/>
    </row>
    <row r="124" spans="1:13" s="31" customFormat="1" ht="15.75">
      <c r="A124" s="28"/>
      <c r="B124" s="29" t="s">
        <v>303</v>
      </c>
      <c r="C124" s="30">
        <v>3.8</v>
      </c>
      <c r="D124" s="30">
        <v>3.15</v>
      </c>
      <c r="E124" s="30"/>
      <c r="F124" s="30"/>
      <c r="G124" s="30">
        <f t="shared" si="4"/>
        <v>11.969999999999999</v>
      </c>
      <c r="H124" s="30"/>
      <c r="I124" s="30"/>
      <c r="J124" s="30"/>
      <c r="K124" s="30"/>
      <c r="L124" s="30"/>
      <c r="M124" s="30"/>
    </row>
    <row r="125" spans="1:13" s="31" customFormat="1" ht="15.75">
      <c r="A125" s="28"/>
      <c r="B125" s="29"/>
      <c r="C125" s="30">
        <v>1.65</v>
      </c>
      <c r="D125" s="30">
        <v>2.61</v>
      </c>
      <c r="E125" s="30"/>
      <c r="F125" s="30"/>
      <c r="G125" s="30">
        <f t="shared" si="4"/>
        <v>4.3064999999999998</v>
      </c>
      <c r="H125" s="30"/>
      <c r="I125" s="30"/>
      <c r="J125" s="30"/>
      <c r="K125" s="30"/>
      <c r="L125" s="30"/>
      <c r="M125" s="30"/>
    </row>
    <row r="126" spans="1:13" s="31" customFormat="1" ht="15.75">
      <c r="A126" s="28"/>
      <c r="B126" s="29" t="s">
        <v>304</v>
      </c>
      <c r="C126" s="30">
        <v>3.8</v>
      </c>
      <c r="D126" s="30">
        <v>3.15</v>
      </c>
      <c r="E126" s="30"/>
      <c r="F126" s="30"/>
      <c r="G126" s="30">
        <f t="shared" si="4"/>
        <v>11.969999999999999</v>
      </c>
      <c r="H126" s="30"/>
      <c r="I126" s="30"/>
      <c r="J126" s="30"/>
      <c r="K126" s="30"/>
      <c r="L126" s="30"/>
      <c r="M126" s="30"/>
    </row>
    <row r="127" spans="1:13" s="31" customFormat="1" ht="15.75">
      <c r="A127" s="28"/>
      <c r="B127" s="29"/>
      <c r="C127" s="30">
        <v>1.65</v>
      </c>
      <c r="D127" s="30">
        <v>2.61</v>
      </c>
      <c r="E127" s="30"/>
      <c r="F127" s="30"/>
      <c r="G127" s="30">
        <f t="shared" si="4"/>
        <v>4.3064999999999998</v>
      </c>
      <c r="H127" s="30"/>
      <c r="I127" s="30"/>
      <c r="J127" s="30"/>
      <c r="K127" s="30"/>
      <c r="L127" s="30"/>
      <c r="M127" s="30"/>
    </row>
    <row r="128" spans="1:13" s="49" customFormat="1" ht="15.75">
      <c r="A128" s="28"/>
      <c r="B128" s="29" t="s">
        <v>305</v>
      </c>
      <c r="C128" s="30">
        <v>6</v>
      </c>
      <c r="D128" s="33">
        <v>7.5</v>
      </c>
      <c r="E128" s="33"/>
      <c r="F128" s="30"/>
      <c r="G128" s="30">
        <f t="shared" si="4"/>
        <v>45</v>
      </c>
      <c r="H128" s="30"/>
      <c r="I128" s="30"/>
      <c r="J128" s="30"/>
      <c r="K128" s="30"/>
      <c r="L128" s="30"/>
      <c r="M128" s="30"/>
    </row>
    <row r="129" spans="1:13" s="49" customFormat="1" ht="15.75">
      <c r="A129" s="28"/>
      <c r="B129" s="29" t="s">
        <v>306</v>
      </c>
      <c r="C129" s="30">
        <v>9.61</v>
      </c>
      <c r="D129" s="33">
        <v>9.15</v>
      </c>
      <c r="E129" s="33"/>
      <c r="F129" s="30"/>
      <c r="G129" s="30">
        <f t="shared" si="4"/>
        <v>87.9315</v>
      </c>
      <c r="H129" s="30"/>
      <c r="I129" s="30"/>
      <c r="J129" s="30"/>
      <c r="K129" s="30"/>
      <c r="L129" s="30"/>
      <c r="M129" s="30"/>
    </row>
    <row r="130" spans="1:13" s="49" customFormat="1" ht="15.75">
      <c r="A130" s="28"/>
      <c r="B130" s="29"/>
      <c r="C130" s="30">
        <v>2.97</v>
      </c>
      <c r="D130" s="33">
        <v>3</v>
      </c>
      <c r="E130" s="33"/>
      <c r="F130" s="30"/>
      <c r="G130" s="30">
        <f t="shared" si="4"/>
        <v>8.91</v>
      </c>
      <c r="H130" s="30"/>
      <c r="I130" s="30"/>
      <c r="J130" s="30"/>
      <c r="K130" s="30"/>
      <c r="L130" s="30"/>
      <c r="M130" s="30"/>
    </row>
    <row r="131" spans="1:13" s="49" customFormat="1" ht="15.75">
      <c r="A131" s="28"/>
      <c r="B131" s="29" t="s">
        <v>310</v>
      </c>
      <c r="C131" s="30">
        <v>2.2999999999999998</v>
      </c>
      <c r="D131" s="33">
        <v>1.2</v>
      </c>
      <c r="E131" s="33"/>
      <c r="F131" s="30"/>
      <c r="G131" s="30">
        <f t="shared" si="4"/>
        <v>2.76</v>
      </c>
      <c r="H131" s="30"/>
      <c r="I131" s="30"/>
      <c r="J131" s="30"/>
      <c r="K131" s="30"/>
      <c r="L131" s="30"/>
      <c r="M131" s="30"/>
    </row>
    <row r="132" spans="1:13" s="49" customFormat="1" ht="15.75">
      <c r="A132" s="28"/>
      <c r="B132" s="29" t="s">
        <v>311</v>
      </c>
      <c r="C132" s="30">
        <v>2</v>
      </c>
      <c r="D132" s="33">
        <v>1.2</v>
      </c>
      <c r="E132" s="33"/>
      <c r="F132" s="30"/>
      <c r="G132" s="30">
        <f t="shared" si="4"/>
        <v>2.4</v>
      </c>
      <c r="H132" s="30"/>
      <c r="I132" s="30"/>
      <c r="J132" s="30"/>
      <c r="K132" s="30"/>
      <c r="L132" s="30"/>
      <c r="M132" s="30"/>
    </row>
    <row r="133" spans="1:13" s="49" customFormat="1" ht="15.75">
      <c r="A133" s="28"/>
      <c r="B133" s="29" t="s">
        <v>325</v>
      </c>
      <c r="C133" s="30">
        <v>2</v>
      </c>
      <c r="D133" s="33">
        <v>1.43</v>
      </c>
      <c r="E133" s="33"/>
      <c r="F133" s="30"/>
      <c r="G133" s="30">
        <f t="shared" si="4"/>
        <v>2.86</v>
      </c>
      <c r="H133" s="30"/>
      <c r="I133" s="30"/>
      <c r="J133" s="30"/>
      <c r="K133" s="30"/>
      <c r="L133" s="30"/>
      <c r="M133" s="30"/>
    </row>
    <row r="134" spans="1:13" s="49" customFormat="1" ht="15.75">
      <c r="A134" s="28"/>
      <c r="B134" s="29" t="s">
        <v>326</v>
      </c>
      <c r="C134" s="30">
        <v>2</v>
      </c>
      <c r="D134" s="33">
        <v>1.43</v>
      </c>
      <c r="E134" s="33"/>
      <c r="F134" s="30"/>
      <c r="G134" s="30">
        <f t="shared" si="4"/>
        <v>2.86</v>
      </c>
      <c r="H134" s="30"/>
      <c r="I134" s="30"/>
      <c r="J134" s="30"/>
      <c r="K134" s="30"/>
      <c r="L134" s="30"/>
      <c r="M134" s="30"/>
    </row>
    <row r="135" spans="1:13" s="9" customFormat="1" ht="15.75">
      <c r="A135" s="34"/>
      <c r="B135" s="35" t="s">
        <v>284</v>
      </c>
      <c r="C135" s="36"/>
      <c r="D135" s="36"/>
      <c r="E135" s="36"/>
      <c r="F135" s="36"/>
      <c r="G135" s="36">
        <f>SUM(G122:G134)</f>
        <v>202.64700000000002</v>
      </c>
      <c r="H135" s="72"/>
      <c r="I135" s="73"/>
      <c r="J135" s="73"/>
      <c r="K135" s="73"/>
      <c r="L135" s="73"/>
      <c r="M135" s="74" t="s">
        <v>285</v>
      </c>
    </row>
    <row r="136" spans="1:13" s="9" customFormat="1" ht="35.25" customHeight="1">
      <c r="A136" s="68" t="s">
        <v>327</v>
      </c>
      <c r="B136" s="177" t="str">
        <f>[1]orcamento!C31</f>
        <v>PISO EM GRANILITE, MARMORITE OU GRANITINA ESPESSURA 8 MM, INCLUSO JUNTAS DE DILATACAO PLASTICAS</v>
      </c>
      <c r="C136" s="177"/>
      <c r="D136" s="177"/>
      <c r="E136" s="177"/>
      <c r="F136" s="177"/>
      <c r="G136" s="177"/>
      <c r="H136" s="177"/>
      <c r="I136" s="177"/>
      <c r="J136" s="177"/>
      <c r="K136" s="177"/>
      <c r="L136" s="177"/>
      <c r="M136" s="178"/>
    </row>
    <row r="137" spans="1:13" s="75" customFormat="1" ht="15.75">
      <c r="A137" s="43"/>
      <c r="B137" s="44" t="s">
        <v>305</v>
      </c>
      <c r="C137" s="45">
        <v>7.5</v>
      </c>
      <c r="D137" s="45">
        <v>6</v>
      </c>
      <c r="E137" s="45"/>
      <c r="F137" s="45"/>
      <c r="G137" s="45">
        <f>C137*D137</f>
        <v>45</v>
      </c>
      <c r="H137" s="45"/>
      <c r="I137" s="45"/>
      <c r="J137" s="45"/>
      <c r="K137" s="45"/>
      <c r="L137" s="45"/>
      <c r="M137" s="46"/>
    </row>
    <row r="138" spans="1:13" s="76" customFormat="1" ht="15.75">
      <c r="A138" s="28"/>
      <c r="B138" s="29" t="s">
        <v>328</v>
      </c>
      <c r="C138" s="30">
        <v>7.54</v>
      </c>
      <c r="D138" s="30">
        <v>6</v>
      </c>
      <c r="E138" s="30"/>
      <c r="F138" s="30"/>
      <c r="G138" s="30">
        <f t="shared" ref="G138:G149" si="5">C138*D138</f>
        <v>45.24</v>
      </c>
      <c r="H138" s="30"/>
      <c r="I138" s="30"/>
      <c r="J138" s="30"/>
      <c r="K138" s="30"/>
      <c r="L138" s="30"/>
      <c r="M138" s="30"/>
    </row>
    <row r="139" spans="1:13" s="76" customFormat="1" ht="15.75">
      <c r="A139" s="28"/>
      <c r="B139" s="29" t="s">
        <v>329</v>
      </c>
      <c r="C139" s="30">
        <v>3.57</v>
      </c>
      <c r="D139" s="30">
        <v>6</v>
      </c>
      <c r="E139" s="30"/>
      <c r="F139" s="30"/>
      <c r="G139" s="30">
        <f t="shared" si="5"/>
        <v>21.419999999999998</v>
      </c>
      <c r="H139" s="30"/>
      <c r="I139" s="30"/>
      <c r="J139" s="30"/>
      <c r="K139" s="30"/>
      <c r="L139" s="30"/>
      <c r="M139" s="30"/>
    </row>
    <row r="140" spans="1:13" s="76" customFormat="1" ht="15.75">
      <c r="A140" s="28"/>
      <c r="B140" s="29" t="s">
        <v>330</v>
      </c>
      <c r="C140" s="30">
        <v>3.1</v>
      </c>
      <c r="D140" s="30">
        <v>3.35</v>
      </c>
      <c r="E140" s="30"/>
      <c r="F140" s="30"/>
      <c r="G140" s="30">
        <f t="shared" si="5"/>
        <v>10.385</v>
      </c>
      <c r="H140" s="30"/>
      <c r="I140" s="30"/>
      <c r="J140" s="30"/>
      <c r="K140" s="30"/>
      <c r="L140" s="30"/>
      <c r="M140" s="30"/>
    </row>
    <row r="141" spans="1:13" s="76" customFormat="1" ht="15.75">
      <c r="A141" s="28"/>
      <c r="B141" s="29" t="s">
        <v>331</v>
      </c>
      <c r="C141" s="30">
        <v>3.1</v>
      </c>
      <c r="D141" s="30">
        <v>2.5</v>
      </c>
      <c r="E141" s="30"/>
      <c r="F141" s="30"/>
      <c r="G141" s="30">
        <f t="shared" si="5"/>
        <v>7.75</v>
      </c>
      <c r="H141" s="30"/>
      <c r="I141" s="30"/>
      <c r="J141" s="30"/>
      <c r="K141" s="30"/>
      <c r="L141" s="30"/>
      <c r="M141" s="30"/>
    </row>
    <row r="142" spans="1:13" s="76" customFormat="1" ht="15.75">
      <c r="A142" s="28"/>
      <c r="B142" s="29" t="s">
        <v>332</v>
      </c>
      <c r="C142" s="30">
        <v>7.5</v>
      </c>
      <c r="D142" s="30">
        <v>4.91</v>
      </c>
      <c r="E142" s="30"/>
      <c r="F142" s="30"/>
      <c r="G142" s="30">
        <f t="shared" si="5"/>
        <v>36.825000000000003</v>
      </c>
      <c r="H142" s="30"/>
      <c r="I142" s="30"/>
      <c r="J142" s="30"/>
      <c r="K142" s="30"/>
      <c r="L142" s="30"/>
      <c r="M142" s="30"/>
    </row>
    <row r="143" spans="1:13" s="76" customFormat="1" ht="15.75">
      <c r="A143" s="28"/>
      <c r="B143" s="29" t="s">
        <v>333</v>
      </c>
      <c r="C143" s="30">
        <v>3.6</v>
      </c>
      <c r="D143" s="30">
        <v>6</v>
      </c>
      <c r="E143" s="30"/>
      <c r="F143" s="30"/>
      <c r="G143" s="30">
        <f t="shared" si="5"/>
        <v>21.6</v>
      </c>
      <c r="H143" s="30"/>
      <c r="I143" s="30"/>
      <c r="J143" s="30"/>
      <c r="K143" s="30"/>
      <c r="L143" s="30"/>
      <c r="M143" s="30"/>
    </row>
    <row r="144" spans="1:13" s="76" customFormat="1" ht="15.75">
      <c r="A144" s="28"/>
      <c r="B144" s="29" t="s">
        <v>334</v>
      </c>
      <c r="C144" s="30">
        <v>3.75</v>
      </c>
      <c r="D144" s="30">
        <v>4.3499999999999996</v>
      </c>
      <c r="E144" s="30"/>
      <c r="F144" s="30"/>
      <c r="G144" s="30">
        <f t="shared" si="5"/>
        <v>16.3125</v>
      </c>
      <c r="H144" s="30"/>
      <c r="I144" s="30"/>
      <c r="J144" s="30"/>
      <c r="K144" s="30"/>
      <c r="L144" s="30"/>
      <c r="M144" s="30"/>
    </row>
    <row r="145" spans="1:13" s="76" customFormat="1" ht="15.75">
      <c r="A145" s="28"/>
      <c r="B145" s="29" t="s">
        <v>335</v>
      </c>
      <c r="C145" s="30">
        <v>3.6</v>
      </c>
      <c r="D145" s="30">
        <v>6</v>
      </c>
      <c r="E145" s="30"/>
      <c r="F145" s="30"/>
      <c r="G145" s="30">
        <f t="shared" si="5"/>
        <v>21.6</v>
      </c>
      <c r="H145" s="30"/>
      <c r="I145" s="30"/>
      <c r="J145" s="30"/>
      <c r="K145" s="30"/>
      <c r="L145" s="30"/>
      <c r="M145" s="30"/>
    </row>
    <row r="146" spans="1:13" s="76" customFormat="1" ht="15.75">
      <c r="A146" s="28"/>
      <c r="B146" s="29" t="s">
        <v>308</v>
      </c>
      <c r="C146" s="30">
        <v>7</v>
      </c>
      <c r="D146" s="30">
        <v>6</v>
      </c>
      <c r="E146" s="30"/>
      <c r="F146" s="30"/>
      <c r="G146" s="30">
        <f t="shared" si="5"/>
        <v>42</v>
      </c>
      <c r="H146" s="30"/>
      <c r="I146" s="30"/>
      <c r="J146" s="30"/>
      <c r="K146" s="30"/>
      <c r="L146" s="30"/>
      <c r="M146" s="30"/>
    </row>
    <row r="147" spans="1:13" s="76" customFormat="1" ht="15.75">
      <c r="A147" s="170"/>
      <c r="B147" s="171" t="s">
        <v>306</v>
      </c>
      <c r="C147" s="30">
        <v>9.61</v>
      </c>
      <c r="D147" s="30">
        <v>9.15</v>
      </c>
      <c r="E147" s="30"/>
      <c r="F147" s="30"/>
      <c r="G147" s="30">
        <f t="shared" si="5"/>
        <v>87.9315</v>
      </c>
      <c r="H147" s="30"/>
      <c r="I147" s="30"/>
      <c r="J147" s="30"/>
      <c r="K147" s="30"/>
      <c r="L147" s="30"/>
      <c r="M147" s="30"/>
    </row>
    <row r="148" spans="1:13" s="76" customFormat="1" ht="15.75">
      <c r="A148" s="170"/>
      <c r="B148" s="171"/>
      <c r="C148" s="30">
        <v>2.97</v>
      </c>
      <c r="D148" s="30">
        <v>3</v>
      </c>
      <c r="E148" s="30"/>
      <c r="F148" s="30"/>
      <c r="G148" s="30">
        <f t="shared" si="5"/>
        <v>8.91</v>
      </c>
      <c r="H148" s="30"/>
      <c r="I148" s="30"/>
      <c r="J148" s="30"/>
      <c r="K148" s="30"/>
      <c r="L148" s="30"/>
      <c r="M148" s="30"/>
    </row>
    <row r="149" spans="1:13" s="76" customFormat="1" ht="15.75">
      <c r="A149" s="28"/>
      <c r="B149" s="29" t="s">
        <v>307</v>
      </c>
      <c r="C149" s="30">
        <v>13.28</v>
      </c>
      <c r="D149" s="30">
        <v>3</v>
      </c>
      <c r="E149" s="30"/>
      <c r="F149" s="30"/>
      <c r="G149" s="30">
        <f t="shared" si="5"/>
        <v>39.839999999999996</v>
      </c>
      <c r="H149" s="30"/>
      <c r="I149" s="30"/>
      <c r="J149" s="30"/>
      <c r="K149" s="30"/>
      <c r="L149" s="30"/>
      <c r="M149" s="30"/>
    </row>
    <row r="150" spans="1:13" s="9" customFormat="1" ht="15.75">
      <c r="A150" s="34"/>
      <c r="B150" s="35" t="s">
        <v>284</v>
      </c>
      <c r="C150" s="36"/>
      <c r="D150" s="36"/>
      <c r="E150" s="36"/>
      <c r="F150" s="36"/>
      <c r="G150" s="36">
        <f>SUM(G137:G149)</f>
        <v>404.81399999999996</v>
      </c>
      <c r="H150" s="36"/>
      <c r="I150" s="37"/>
      <c r="J150" s="37"/>
      <c r="K150" s="37"/>
      <c r="L150" s="37"/>
      <c r="M150" s="38" t="s">
        <v>285</v>
      </c>
    </row>
    <row r="151" spans="1:13" s="21" customFormat="1" ht="15.75">
      <c r="A151" s="16">
        <v>9</v>
      </c>
      <c r="B151" s="58" t="str">
        <f>[1]orcamento!B46</f>
        <v>PINTURA</v>
      </c>
      <c r="C151" s="58"/>
      <c r="D151" s="59"/>
      <c r="E151" s="17"/>
      <c r="F151" s="18"/>
      <c r="G151" s="19"/>
      <c r="H151" s="77"/>
    </row>
    <row r="152" spans="1:13" s="9" customFormat="1" ht="31.5">
      <c r="A152" s="68" t="s">
        <v>336</v>
      </c>
      <c r="B152" s="69" t="str">
        <f>[1]orcamento!C47</f>
        <v>APLICAÇÃO MANUAL DE PINTURA COM TINTA LÁTEX ACRÍLICA EM PAREDES, DUAS DEMÃOS. AF_06/2014</v>
      </c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1"/>
    </row>
    <row r="153" spans="1:13" s="78" customFormat="1" ht="15.75">
      <c r="A153" s="43"/>
      <c r="B153" s="44" t="s">
        <v>305</v>
      </c>
      <c r="C153" s="45">
        <f>6+7.5+7.5</f>
        <v>21</v>
      </c>
      <c r="D153" s="45"/>
      <c r="E153" s="45"/>
      <c r="F153" s="45">
        <v>2.6</v>
      </c>
      <c r="G153" s="45">
        <f>C153*F153</f>
        <v>54.6</v>
      </c>
      <c r="H153" s="45"/>
      <c r="I153" s="45"/>
      <c r="J153" s="45"/>
      <c r="K153" s="45"/>
      <c r="L153" s="45"/>
      <c r="M153" s="46"/>
    </row>
    <row r="154" spans="1:13" s="76" customFormat="1" ht="15.75">
      <c r="A154" s="28"/>
      <c r="B154" s="29" t="s">
        <v>328</v>
      </c>
      <c r="C154" s="30">
        <v>27.08</v>
      </c>
      <c r="D154" s="30"/>
      <c r="E154" s="30"/>
      <c r="F154" s="30">
        <v>2.6</v>
      </c>
      <c r="G154" s="30">
        <f t="shared" ref="G154:G164" si="6">C154*F154</f>
        <v>70.408000000000001</v>
      </c>
      <c r="H154" s="30"/>
      <c r="I154" s="30"/>
      <c r="J154" s="30"/>
      <c r="K154" s="30"/>
      <c r="L154" s="30"/>
      <c r="M154" s="30"/>
    </row>
    <row r="155" spans="1:13" s="76" customFormat="1" ht="15.75">
      <c r="A155" s="28"/>
      <c r="B155" s="29" t="s">
        <v>329</v>
      </c>
      <c r="C155" s="30">
        <v>19.14</v>
      </c>
      <c r="D155" s="30"/>
      <c r="E155" s="30"/>
      <c r="F155" s="30">
        <v>2.6</v>
      </c>
      <c r="G155" s="30">
        <f t="shared" si="6"/>
        <v>49.764000000000003</v>
      </c>
      <c r="H155" s="30"/>
      <c r="I155" s="30"/>
      <c r="J155" s="30"/>
      <c r="K155" s="30"/>
      <c r="L155" s="30"/>
      <c r="M155" s="30"/>
    </row>
    <row r="156" spans="1:13" s="76" customFormat="1" ht="15.75">
      <c r="A156" s="28"/>
      <c r="B156" s="29" t="s">
        <v>330</v>
      </c>
      <c r="C156" s="30">
        <v>12.9</v>
      </c>
      <c r="D156" s="30"/>
      <c r="E156" s="30"/>
      <c r="F156" s="30">
        <v>2.6</v>
      </c>
      <c r="G156" s="30">
        <f t="shared" si="6"/>
        <v>33.54</v>
      </c>
      <c r="H156" s="30"/>
      <c r="I156" s="30"/>
      <c r="J156" s="30"/>
      <c r="K156" s="30"/>
      <c r="L156" s="30"/>
      <c r="M156" s="30"/>
    </row>
    <row r="157" spans="1:13" s="76" customFormat="1" ht="15.75">
      <c r="A157" s="28"/>
      <c r="B157" s="29" t="s">
        <v>331</v>
      </c>
      <c r="C157" s="30">
        <v>11.2</v>
      </c>
      <c r="D157" s="30"/>
      <c r="E157" s="30"/>
      <c r="F157" s="30">
        <v>2.6</v>
      </c>
      <c r="G157" s="30">
        <f t="shared" si="6"/>
        <v>29.119999999999997</v>
      </c>
      <c r="H157" s="30"/>
      <c r="I157" s="30"/>
      <c r="J157" s="30"/>
      <c r="K157" s="30"/>
      <c r="L157" s="30"/>
      <c r="M157" s="30"/>
    </row>
    <row r="158" spans="1:13" s="76" customFormat="1" ht="15.75">
      <c r="A158" s="28"/>
      <c r="B158" s="29" t="s">
        <v>332</v>
      </c>
      <c r="C158" s="30">
        <v>24.3</v>
      </c>
      <c r="D158" s="30"/>
      <c r="E158" s="30"/>
      <c r="F158" s="30">
        <v>2.6</v>
      </c>
      <c r="G158" s="30">
        <f t="shared" si="6"/>
        <v>63.180000000000007</v>
      </c>
      <c r="H158" s="30"/>
      <c r="I158" s="30"/>
      <c r="J158" s="30"/>
      <c r="K158" s="30"/>
      <c r="L158" s="30"/>
      <c r="M158" s="30"/>
    </row>
    <row r="159" spans="1:13" s="76" customFormat="1" ht="15.75">
      <c r="A159" s="28"/>
      <c r="B159" s="29" t="s">
        <v>307</v>
      </c>
      <c r="C159" s="30">
        <f>3.3+1.82+0.81+2.75</f>
        <v>8.68</v>
      </c>
      <c r="D159" s="30"/>
      <c r="E159" s="30"/>
      <c r="F159" s="30">
        <v>2.6</v>
      </c>
      <c r="G159" s="30">
        <f t="shared" si="6"/>
        <v>22.568000000000001</v>
      </c>
      <c r="H159" s="30"/>
      <c r="I159" s="30"/>
      <c r="J159" s="30"/>
      <c r="K159" s="30"/>
      <c r="L159" s="30"/>
      <c r="M159" s="30"/>
    </row>
    <row r="160" spans="1:13" s="76" customFormat="1" ht="15.75">
      <c r="A160" s="28"/>
      <c r="B160" s="29" t="s">
        <v>333</v>
      </c>
      <c r="C160" s="30">
        <v>12.92</v>
      </c>
      <c r="D160" s="30"/>
      <c r="E160" s="30"/>
      <c r="F160" s="30">
        <v>2.6</v>
      </c>
      <c r="G160" s="30">
        <f t="shared" si="6"/>
        <v>33.591999999999999</v>
      </c>
      <c r="H160" s="30"/>
      <c r="I160" s="30"/>
      <c r="J160" s="30"/>
      <c r="K160" s="30"/>
      <c r="L160" s="30"/>
      <c r="M160" s="30"/>
    </row>
    <row r="161" spans="1:13" s="76" customFormat="1" ht="15.75">
      <c r="A161" s="28"/>
      <c r="B161" s="29" t="s">
        <v>334</v>
      </c>
      <c r="C161" s="30">
        <v>16.2</v>
      </c>
      <c r="D161" s="30"/>
      <c r="E161" s="30"/>
      <c r="F161" s="30">
        <v>2.6</v>
      </c>
      <c r="G161" s="30">
        <f t="shared" si="6"/>
        <v>42.12</v>
      </c>
      <c r="H161" s="30"/>
      <c r="I161" s="30"/>
      <c r="J161" s="30"/>
      <c r="K161" s="30"/>
      <c r="L161" s="30"/>
      <c r="M161" s="30"/>
    </row>
    <row r="162" spans="1:13" s="76" customFormat="1" ht="15.75">
      <c r="A162" s="28"/>
      <c r="B162" s="29" t="s">
        <v>335</v>
      </c>
      <c r="C162" s="30">
        <v>19.2</v>
      </c>
      <c r="D162" s="30"/>
      <c r="E162" s="30"/>
      <c r="F162" s="30">
        <v>2.6</v>
      </c>
      <c r="G162" s="30">
        <f t="shared" si="6"/>
        <v>49.92</v>
      </c>
      <c r="H162" s="30"/>
      <c r="I162" s="30"/>
      <c r="J162" s="30"/>
      <c r="K162" s="30"/>
      <c r="L162" s="30"/>
      <c r="M162" s="30"/>
    </row>
    <row r="163" spans="1:13" s="76" customFormat="1" ht="15.75">
      <c r="A163" s="28"/>
      <c r="B163" s="29" t="s">
        <v>308</v>
      </c>
      <c r="C163" s="30">
        <v>26</v>
      </c>
      <c r="D163" s="30"/>
      <c r="E163" s="30"/>
      <c r="F163" s="30">
        <v>2.6</v>
      </c>
      <c r="G163" s="30">
        <f t="shared" si="6"/>
        <v>67.600000000000009</v>
      </c>
      <c r="H163" s="30"/>
      <c r="I163" s="30"/>
      <c r="J163" s="30"/>
      <c r="K163" s="30"/>
      <c r="L163" s="30"/>
      <c r="M163" s="30"/>
    </row>
    <row r="164" spans="1:13" s="76" customFormat="1" ht="15.75">
      <c r="A164" s="28"/>
      <c r="B164" s="29" t="s">
        <v>306</v>
      </c>
      <c r="C164" s="30">
        <v>43.31</v>
      </c>
      <c r="D164" s="30"/>
      <c r="E164" s="30"/>
      <c r="F164" s="30">
        <v>2.6</v>
      </c>
      <c r="G164" s="30">
        <f t="shared" si="6"/>
        <v>112.60600000000001</v>
      </c>
      <c r="H164" s="30"/>
      <c r="I164" s="30"/>
      <c r="J164" s="30"/>
      <c r="K164" s="30"/>
      <c r="L164" s="30"/>
      <c r="M164" s="30"/>
    </row>
    <row r="165" spans="1:13" s="39" customFormat="1" ht="15.75">
      <c r="A165" s="34"/>
      <c r="B165" s="35" t="s">
        <v>284</v>
      </c>
      <c r="C165" s="36"/>
      <c r="D165" s="36"/>
      <c r="E165" s="36"/>
      <c r="F165" s="36"/>
      <c r="G165" s="36">
        <f>SUM(G153:G164)</f>
        <v>629.01800000000003</v>
      </c>
      <c r="H165" s="36"/>
      <c r="I165" s="37"/>
      <c r="J165" s="37"/>
      <c r="K165" s="37"/>
      <c r="L165" s="37"/>
      <c r="M165" s="38" t="s">
        <v>337</v>
      </c>
    </row>
    <row r="166" spans="1:13" s="9" customFormat="1" ht="31.5">
      <c r="A166" s="68" t="s">
        <v>338</v>
      </c>
      <c r="B166" s="69" t="str">
        <f>[1]orcamento!C48</f>
        <v>Emassamento de superfície, com aplicação de 01 demão de massa acrílica, lixamento e retoques - Rev 03</v>
      </c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1"/>
    </row>
    <row r="167" spans="1:13" s="75" customFormat="1" ht="15.75">
      <c r="A167" s="43"/>
      <c r="B167" s="44" t="s">
        <v>339</v>
      </c>
      <c r="C167" s="45"/>
      <c r="D167" s="45"/>
      <c r="E167" s="45"/>
      <c r="F167" s="45"/>
      <c r="G167" s="45">
        <v>629.02</v>
      </c>
      <c r="H167" s="45"/>
      <c r="I167" s="45"/>
      <c r="J167" s="45"/>
      <c r="K167" s="45"/>
      <c r="L167" s="45"/>
      <c r="M167" s="46"/>
    </row>
    <row r="168" spans="1:13" s="76" customFormat="1" ht="15.75">
      <c r="A168" s="28"/>
      <c r="B168" s="29" t="s">
        <v>340</v>
      </c>
      <c r="C168" s="30"/>
      <c r="D168" s="30"/>
      <c r="E168" s="30"/>
      <c r="F168" s="30"/>
      <c r="G168" s="30">
        <v>497.13</v>
      </c>
      <c r="H168" s="30"/>
      <c r="I168" s="30"/>
      <c r="J168" s="30"/>
      <c r="K168" s="30"/>
      <c r="L168" s="30"/>
      <c r="M168" s="30"/>
    </row>
    <row r="169" spans="1:13" s="39" customFormat="1" ht="15.75">
      <c r="A169" s="34"/>
      <c r="B169" s="35" t="s">
        <v>284</v>
      </c>
      <c r="C169" s="36"/>
      <c r="D169" s="36"/>
      <c r="E169" s="36"/>
      <c r="F169" s="36"/>
      <c r="G169" s="36">
        <f>SUM(G167:G168)</f>
        <v>1126.1500000000001</v>
      </c>
      <c r="H169" s="36"/>
      <c r="I169" s="73"/>
      <c r="J169" s="73"/>
      <c r="K169" s="73"/>
      <c r="L169" s="73"/>
      <c r="M169" s="74" t="s">
        <v>337</v>
      </c>
    </row>
    <row r="170" spans="1:13" s="9" customFormat="1" ht="31.5">
      <c r="A170" s="68" t="s">
        <v>341</v>
      </c>
      <c r="B170" s="69" t="str">
        <f>[1]orcamento!C51</f>
        <v>APLICAÇÃO MANUAL DE PINTURA COM TINTA LÁTEX PVA EM TETO, DUAS DEMÃOS. AF_06/2014</v>
      </c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1"/>
    </row>
    <row r="171" spans="1:13" s="83" customFormat="1" ht="15.75">
      <c r="A171" s="79"/>
      <c r="B171" s="80" t="s">
        <v>342</v>
      </c>
      <c r="C171" s="81"/>
      <c r="D171" s="81"/>
      <c r="E171" s="81"/>
      <c r="F171" s="81"/>
      <c r="G171" s="82">
        <v>497.13</v>
      </c>
      <c r="H171" s="81"/>
      <c r="I171" s="81"/>
      <c r="J171" s="81"/>
      <c r="K171" s="81"/>
      <c r="L171" s="81"/>
      <c r="M171" s="81"/>
    </row>
    <row r="172" spans="1:13" s="39" customFormat="1" ht="15.75">
      <c r="A172" s="34"/>
      <c r="B172" s="35" t="s">
        <v>284</v>
      </c>
      <c r="C172" s="36"/>
      <c r="D172" s="36"/>
      <c r="E172" s="36"/>
      <c r="F172" s="36"/>
      <c r="G172" s="36">
        <f>SUM(G171)</f>
        <v>497.13</v>
      </c>
      <c r="H172" s="36"/>
      <c r="I172" s="73"/>
      <c r="J172" s="73"/>
      <c r="K172" s="73"/>
      <c r="L172" s="73"/>
      <c r="M172" s="84" t="s">
        <v>337</v>
      </c>
    </row>
    <row r="173" spans="1:13" s="21" customFormat="1" ht="15.75">
      <c r="A173" s="16">
        <v>10</v>
      </c>
      <c r="B173" s="58" t="str">
        <f>[1]orcamento!B52</f>
        <v>INSTALAÇÕES ELÉTRICAS</v>
      </c>
      <c r="C173" s="58"/>
      <c r="D173" s="59"/>
      <c r="E173" s="17"/>
      <c r="F173" s="18"/>
      <c r="G173" s="19"/>
      <c r="H173" s="20"/>
    </row>
    <row r="174" spans="1:13" s="9" customFormat="1" ht="15.75">
      <c r="A174" s="60" t="s">
        <v>343</v>
      </c>
      <c r="B174" s="85" t="str">
        <f>[1]orcamento!C53</f>
        <v>Ponto de luz em teto ou parede, com eletroduto pvc rígido embutido Ø 3/4"</v>
      </c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3"/>
    </row>
    <row r="175" spans="1:13" s="23" customFormat="1" ht="15.75">
      <c r="A175" s="55"/>
      <c r="B175" s="56" t="s">
        <v>344</v>
      </c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5"/>
    </row>
    <row r="176" spans="1:13" s="75" customFormat="1" ht="15.75">
      <c r="A176" s="43"/>
      <c r="B176" s="86" t="s">
        <v>287</v>
      </c>
      <c r="C176" s="45"/>
      <c r="D176" s="45"/>
      <c r="E176" s="45"/>
      <c r="F176" s="45"/>
      <c r="G176" s="45"/>
      <c r="H176" s="45"/>
      <c r="I176" s="45"/>
      <c r="J176" s="45">
        <v>1</v>
      </c>
      <c r="K176" s="45"/>
      <c r="L176" s="45"/>
      <c r="M176" s="46"/>
    </row>
    <row r="177" spans="1:13" s="76" customFormat="1" ht="15.75">
      <c r="A177" s="28"/>
      <c r="B177" s="87" t="s">
        <v>323</v>
      </c>
      <c r="C177" s="30"/>
      <c r="D177" s="30"/>
      <c r="E177" s="30"/>
      <c r="F177" s="30"/>
      <c r="G177" s="30"/>
      <c r="H177" s="30"/>
      <c r="I177" s="30"/>
      <c r="J177" s="30">
        <v>2</v>
      </c>
      <c r="K177" s="30"/>
      <c r="L177" s="30"/>
      <c r="M177" s="30"/>
    </row>
    <row r="178" spans="1:13" s="76" customFormat="1" ht="15.75">
      <c r="A178" s="28"/>
      <c r="B178" s="87" t="s">
        <v>329</v>
      </c>
      <c r="C178" s="30"/>
      <c r="D178" s="30"/>
      <c r="E178" s="30"/>
      <c r="F178" s="30"/>
      <c r="G178" s="30"/>
      <c r="H178" s="30"/>
      <c r="I178" s="30"/>
      <c r="J178" s="30">
        <v>1</v>
      </c>
      <c r="K178" s="30"/>
      <c r="L178" s="30"/>
      <c r="M178" s="30"/>
    </row>
    <row r="179" spans="1:13" s="76" customFormat="1" ht="15.75">
      <c r="A179" s="28"/>
      <c r="B179" s="87" t="s">
        <v>288</v>
      </c>
      <c r="C179" s="30"/>
      <c r="D179" s="30"/>
      <c r="E179" s="30"/>
      <c r="F179" s="30"/>
      <c r="G179" s="30"/>
      <c r="H179" s="30"/>
      <c r="I179" s="30"/>
      <c r="J179" s="30">
        <v>1</v>
      </c>
      <c r="K179" s="30"/>
      <c r="L179" s="30"/>
      <c r="M179" s="30"/>
    </row>
    <row r="180" spans="1:13" s="76" customFormat="1" ht="15.75">
      <c r="A180" s="28"/>
      <c r="B180" s="87" t="s">
        <v>345</v>
      </c>
      <c r="C180" s="30"/>
      <c r="D180" s="30"/>
      <c r="E180" s="30"/>
      <c r="F180" s="30"/>
      <c r="G180" s="30"/>
      <c r="H180" s="30"/>
      <c r="I180" s="30"/>
      <c r="J180" s="30">
        <v>2</v>
      </c>
      <c r="K180" s="30"/>
      <c r="L180" s="30"/>
      <c r="M180" s="30"/>
    </row>
    <row r="181" spans="1:13" s="76" customFormat="1" ht="15.75">
      <c r="A181" s="28"/>
      <c r="B181" s="87" t="s">
        <v>331</v>
      </c>
      <c r="C181" s="30"/>
      <c r="D181" s="30"/>
      <c r="E181" s="30"/>
      <c r="F181" s="30"/>
      <c r="G181" s="30"/>
      <c r="H181" s="30"/>
      <c r="I181" s="30"/>
      <c r="J181" s="30">
        <v>1</v>
      </c>
      <c r="K181" s="30"/>
      <c r="L181" s="30"/>
      <c r="M181" s="30"/>
    </row>
    <row r="182" spans="1:13" s="9" customFormat="1" ht="15.75">
      <c r="A182" s="55"/>
      <c r="B182" s="88" t="s">
        <v>346</v>
      </c>
      <c r="C182" s="24"/>
      <c r="D182" s="24"/>
      <c r="E182" s="24"/>
      <c r="F182" s="24"/>
      <c r="G182" s="24"/>
      <c r="H182" s="24"/>
      <c r="I182" s="24"/>
      <c r="J182" s="24">
        <v>1</v>
      </c>
      <c r="K182" s="24"/>
      <c r="L182" s="24"/>
      <c r="M182" s="25"/>
    </row>
    <row r="183" spans="1:13" s="90" customFormat="1" ht="15.75">
      <c r="A183" s="50"/>
      <c r="B183" s="51" t="s">
        <v>347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89"/>
    </row>
    <row r="184" spans="1:13" s="75" customFormat="1" ht="15.75">
      <c r="A184" s="43"/>
      <c r="B184" s="86" t="s">
        <v>348</v>
      </c>
      <c r="C184" s="45"/>
      <c r="D184" s="45"/>
      <c r="E184" s="45"/>
      <c r="F184" s="45"/>
      <c r="G184" s="45"/>
      <c r="H184" s="45"/>
      <c r="I184" s="45"/>
      <c r="J184" s="45">
        <v>6</v>
      </c>
      <c r="K184" s="45"/>
      <c r="L184" s="45"/>
      <c r="M184" s="46"/>
    </row>
    <row r="185" spans="1:13" s="76" customFormat="1" ht="15.75">
      <c r="A185" s="28"/>
      <c r="B185" s="87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</row>
    <row r="186" spans="1:13" s="39" customFormat="1" ht="15.75">
      <c r="A186" s="34"/>
      <c r="B186" s="35" t="s">
        <v>284</v>
      </c>
      <c r="C186" s="36"/>
      <c r="D186" s="36"/>
      <c r="E186" s="36"/>
      <c r="F186" s="36"/>
      <c r="G186" s="36">
        <f>SUM(J176:J184)</f>
        <v>15</v>
      </c>
      <c r="H186" s="36"/>
      <c r="I186" s="37"/>
      <c r="J186" s="37"/>
      <c r="K186" s="37"/>
      <c r="L186" s="37"/>
      <c r="M186" s="38" t="s">
        <v>337</v>
      </c>
    </row>
    <row r="187" spans="1:13" s="9" customFormat="1" ht="15.75">
      <c r="A187" s="64"/>
      <c r="B187" s="65"/>
      <c r="D187" s="66"/>
      <c r="E187" s="66"/>
      <c r="F187" s="66"/>
      <c r="G187" s="66"/>
      <c r="H187" s="66"/>
      <c r="I187" s="66"/>
      <c r="J187" s="67"/>
      <c r="K187" s="67"/>
      <c r="L187" s="67"/>
      <c r="M187" s="67"/>
    </row>
    <row r="188" spans="1:13" s="9" customFormat="1" ht="31.5">
      <c r="A188" s="60" t="s">
        <v>349</v>
      </c>
      <c r="B188" s="85" t="str">
        <f>[1]orcamento!C57</f>
        <v>LUMINARIA SOBREPOR TP CALHA C/REATOR PART CONVENC LAMP 1X20W E STARTERFIX EM LAJE OU FORRO - FORNECIMENTO E COLOCACAO</v>
      </c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3"/>
    </row>
    <row r="189" spans="1:13" ht="15.75">
      <c r="A189" s="55"/>
      <c r="B189" s="56" t="s">
        <v>305</v>
      </c>
      <c r="C189" s="24"/>
      <c r="D189" s="24"/>
      <c r="E189" s="24"/>
      <c r="F189" s="24"/>
      <c r="G189" s="24"/>
      <c r="H189" s="24"/>
      <c r="I189" s="24"/>
      <c r="J189" s="24">
        <v>4</v>
      </c>
      <c r="K189" s="24"/>
      <c r="L189" s="24"/>
      <c r="M189" s="25"/>
    </row>
    <row r="190" spans="1:13" ht="15.75">
      <c r="A190" s="55"/>
      <c r="B190" s="56" t="s">
        <v>328</v>
      </c>
      <c r="C190" s="24"/>
      <c r="D190" s="24"/>
      <c r="E190" s="24"/>
      <c r="F190" s="24"/>
      <c r="G190" s="24"/>
      <c r="H190" s="24"/>
      <c r="I190" s="24"/>
      <c r="J190" s="24">
        <v>4</v>
      </c>
      <c r="K190" s="24"/>
      <c r="L190" s="24"/>
      <c r="M190" s="25"/>
    </row>
    <row r="191" spans="1:13" ht="15.75">
      <c r="A191" s="55"/>
      <c r="B191" s="56" t="s">
        <v>308</v>
      </c>
      <c r="C191" s="24"/>
      <c r="D191" s="24"/>
      <c r="E191" s="24"/>
      <c r="F191" s="24"/>
      <c r="G191" s="24"/>
      <c r="H191" s="24"/>
      <c r="I191" s="24"/>
      <c r="J191" s="24">
        <v>2</v>
      </c>
      <c r="K191" s="24"/>
      <c r="L191" s="24"/>
      <c r="M191" s="25"/>
    </row>
    <row r="192" spans="1:13" ht="15.75">
      <c r="A192" s="55"/>
      <c r="B192" s="56" t="s">
        <v>350</v>
      </c>
      <c r="C192" s="24"/>
      <c r="D192" s="24"/>
      <c r="E192" s="24"/>
      <c r="F192" s="24"/>
      <c r="G192" s="24"/>
      <c r="H192" s="24"/>
      <c r="I192" s="24"/>
      <c r="J192" s="24">
        <v>2</v>
      </c>
      <c r="K192" s="24"/>
      <c r="L192" s="24"/>
      <c r="M192" s="25"/>
    </row>
    <row r="193" spans="1:13" ht="15.75">
      <c r="A193" s="55"/>
      <c r="B193" s="56" t="s">
        <v>302</v>
      </c>
      <c r="C193" s="24"/>
      <c r="D193" s="24"/>
      <c r="E193" s="24"/>
      <c r="F193" s="24"/>
      <c r="G193" s="24"/>
      <c r="H193" s="24"/>
      <c r="I193" s="24"/>
      <c r="J193" s="24">
        <v>1</v>
      </c>
      <c r="K193" s="24"/>
      <c r="L193" s="24"/>
      <c r="M193" s="25"/>
    </row>
    <row r="194" spans="1:13" ht="15.75">
      <c r="A194" s="55"/>
      <c r="B194" s="56" t="s">
        <v>351</v>
      </c>
      <c r="C194" s="24"/>
      <c r="D194" s="24"/>
      <c r="E194" s="24"/>
      <c r="F194" s="24"/>
      <c r="G194" s="24"/>
      <c r="H194" s="24"/>
      <c r="I194" s="24"/>
      <c r="J194" s="24">
        <v>4</v>
      </c>
      <c r="K194" s="24"/>
      <c r="L194" s="24"/>
      <c r="M194" s="25"/>
    </row>
    <row r="195" spans="1:13" ht="15.75">
      <c r="A195" s="55"/>
      <c r="B195" s="56" t="s">
        <v>333</v>
      </c>
      <c r="C195" s="24"/>
      <c r="D195" s="24"/>
      <c r="E195" s="24"/>
      <c r="F195" s="24"/>
      <c r="G195" s="24"/>
      <c r="H195" s="24"/>
      <c r="I195" s="24"/>
      <c r="J195" s="24">
        <v>1</v>
      </c>
      <c r="K195" s="24"/>
      <c r="L195" s="24"/>
      <c r="M195" s="25"/>
    </row>
    <row r="196" spans="1:13" ht="15.75">
      <c r="A196" s="55"/>
      <c r="B196" s="56" t="s">
        <v>335</v>
      </c>
      <c r="C196" s="24"/>
      <c r="D196" s="24"/>
      <c r="E196" s="24"/>
      <c r="F196" s="24"/>
      <c r="G196" s="24"/>
      <c r="H196" s="24"/>
      <c r="I196" s="24"/>
      <c r="J196" s="24">
        <v>2</v>
      </c>
      <c r="K196" s="24"/>
      <c r="L196" s="24"/>
      <c r="M196" s="25"/>
    </row>
    <row r="197" spans="1:13" ht="15.75">
      <c r="A197" s="55"/>
      <c r="B197" s="56" t="s">
        <v>309</v>
      </c>
      <c r="C197" s="24"/>
      <c r="D197" s="24"/>
      <c r="E197" s="24"/>
      <c r="F197" s="24"/>
      <c r="G197" s="24"/>
      <c r="H197" s="24"/>
      <c r="I197" s="24"/>
      <c r="J197" s="24">
        <v>1</v>
      </c>
      <c r="K197" s="24"/>
      <c r="L197" s="24"/>
      <c r="M197" s="25"/>
    </row>
    <row r="198" spans="1:13" ht="15.75">
      <c r="A198" s="55"/>
      <c r="B198" s="56" t="s">
        <v>307</v>
      </c>
      <c r="C198" s="24"/>
      <c r="D198" s="24"/>
      <c r="E198" s="24"/>
      <c r="F198" s="24"/>
      <c r="G198" s="24"/>
      <c r="H198" s="24"/>
      <c r="I198" s="24"/>
      <c r="J198" s="24">
        <v>2</v>
      </c>
      <c r="K198" s="24"/>
      <c r="L198" s="24"/>
      <c r="M198" s="25"/>
    </row>
    <row r="199" spans="1:13" ht="15.75">
      <c r="A199" s="55"/>
      <c r="B199" s="56" t="s">
        <v>352</v>
      </c>
      <c r="C199" s="24"/>
      <c r="D199" s="24"/>
      <c r="E199" s="24"/>
      <c r="F199" s="24"/>
      <c r="G199" s="24"/>
      <c r="H199" s="24"/>
      <c r="I199" s="24"/>
      <c r="J199" s="24">
        <v>2</v>
      </c>
      <c r="K199" s="24"/>
      <c r="L199" s="24"/>
      <c r="M199" s="25"/>
    </row>
    <row r="200" spans="1:13" ht="15.75">
      <c r="A200" s="55"/>
      <c r="B200" s="56" t="s">
        <v>329</v>
      </c>
      <c r="C200" s="24"/>
      <c r="D200" s="24"/>
      <c r="E200" s="24"/>
      <c r="F200" s="24"/>
      <c r="G200" s="24"/>
      <c r="H200" s="24"/>
      <c r="I200" s="24"/>
      <c r="J200" s="24">
        <v>1</v>
      </c>
      <c r="K200" s="24"/>
      <c r="L200" s="24"/>
      <c r="M200" s="25"/>
    </row>
    <row r="201" spans="1:13" s="39" customFormat="1" ht="15.75">
      <c r="A201" s="34"/>
      <c r="B201" s="35" t="s">
        <v>284</v>
      </c>
      <c r="C201" s="36"/>
      <c r="D201" s="36"/>
      <c r="E201" s="36"/>
      <c r="F201" s="36"/>
      <c r="G201" s="36">
        <f>SUM(J189:J200)</f>
        <v>26</v>
      </c>
      <c r="H201" s="36"/>
      <c r="I201" s="37"/>
      <c r="J201" s="37"/>
      <c r="K201" s="37"/>
      <c r="L201" s="37"/>
      <c r="M201" s="38" t="s">
        <v>353</v>
      </c>
    </row>
    <row r="202" spans="1:13" ht="15.75">
      <c r="C202" s="9"/>
      <c r="J202" s="67"/>
      <c r="K202" s="67"/>
      <c r="L202" s="67"/>
      <c r="M202" s="67"/>
    </row>
    <row r="203" spans="1:13" s="9" customFormat="1" ht="31.5">
      <c r="A203" s="60" t="s">
        <v>354</v>
      </c>
      <c r="B203" s="85" t="str">
        <f>[1]orcamento!C58</f>
        <v>Ponto de interruptor 01 seção (1 s) embutido com eletroduto de pvc flexível sanfonado Ø 3/4"</v>
      </c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3"/>
    </row>
    <row r="204" spans="1:13" ht="15.75">
      <c r="A204" s="55"/>
      <c r="B204" s="56" t="s">
        <v>305</v>
      </c>
      <c r="C204" s="24"/>
      <c r="D204" s="24"/>
      <c r="E204" s="24"/>
      <c r="F204" s="24"/>
      <c r="G204" s="24"/>
      <c r="H204" s="24"/>
      <c r="I204" s="24"/>
      <c r="J204" s="24">
        <v>1</v>
      </c>
      <c r="K204" s="24"/>
      <c r="L204" s="24"/>
      <c r="M204" s="25"/>
    </row>
    <row r="205" spans="1:13" ht="15.75">
      <c r="A205" s="55"/>
      <c r="B205" s="56" t="s">
        <v>328</v>
      </c>
      <c r="C205" s="24"/>
      <c r="D205" s="24"/>
      <c r="E205" s="24"/>
      <c r="F205" s="24"/>
      <c r="G205" s="24"/>
      <c r="H205" s="24"/>
      <c r="I205" s="24"/>
      <c r="J205" s="24">
        <v>1</v>
      </c>
      <c r="K205" s="24"/>
      <c r="L205" s="24"/>
      <c r="M205" s="25"/>
    </row>
    <row r="206" spans="1:13" ht="15.75">
      <c r="A206" s="55"/>
      <c r="B206" s="56" t="s">
        <v>308</v>
      </c>
      <c r="C206" s="24"/>
      <c r="D206" s="24"/>
      <c r="E206" s="24"/>
      <c r="F206" s="24"/>
      <c r="G206" s="24"/>
      <c r="H206" s="24"/>
      <c r="I206" s="24"/>
      <c r="J206" s="24">
        <v>1</v>
      </c>
      <c r="K206" s="24"/>
      <c r="L206" s="24"/>
      <c r="M206" s="25"/>
    </row>
    <row r="207" spans="1:13" ht="15.75">
      <c r="A207" s="55"/>
      <c r="B207" s="56" t="s">
        <v>350</v>
      </c>
      <c r="C207" s="24"/>
      <c r="D207" s="24"/>
      <c r="E207" s="24"/>
      <c r="F207" s="24"/>
      <c r="G207" s="24"/>
      <c r="H207" s="24"/>
      <c r="I207" s="24"/>
      <c r="J207" s="24">
        <v>4</v>
      </c>
      <c r="K207" s="24"/>
      <c r="L207" s="24"/>
      <c r="M207" s="25"/>
    </row>
    <row r="208" spans="1:13" ht="15.75">
      <c r="A208" s="55"/>
      <c r="B208" s="56" t="s">
        <v>302</v>
      </c>
      <c r="C208" s="24"/>
      <c r="D208" s="24"/>
      <c r="E208" s="24"/>
      <c r="F208" s="24"/>
      <c r="G208" s="24"/>
      <c r="H208" s="24"/>
      <c r="I208" s="24"/>
      <c r="J208" s="24">
        <v>1</v>
      </c>
      <c r="K208" s="24"/>
      <c r="L208" s="24"/>
      <c r="M208" s="25"/>
    </row>
    <row r="209" spans="1:13" ht="15.75">
      <c r="A209" s="55"/>
      <c r="B209" s="56" t="s">
        <v>351</v>
      </c>
      <c r="C209" s="24"/>
      <c r="D209" s="24"/>
      <c r="E209" s="24"/>
      <c r="F209" s="24"/>
      <c r="G209" s="24"/>
      <c r="H209" s="24"/>
      <c r="I209" s="24"/>
      <c r="J209" s="24">
        <v>2</v>
      </c>
      <c r="K209" s="24"/>
      <c r="L209" s="24"/>
      <c r="M209" s="25"/>
    </row>
    <row r="210" spans="1:13" ht="15.75">
      <c r="A210" s="55"/>
      <c r="B210" s="56" t="s">
        <v>287</v>
      </c>
      <c r="C210" s="24"/>
      <c r="D210" s="24"/>
      <c r="E210" s="24"/>
      <c r="F210" s="24"/>
      <c r="G210" s="24"/>
      <c r="H210" s="24"/>
      <c r="I210" s="24"/>
      <c r="J210" s="24">
        <v>1</v>
      </c>
      <c r="K210" s="24"/>
      <c r="L210" s="24"/>
      <c r="M210" s="25"/>
    </row>
    <row r="211" spans="1:13" ht="15.75">
      <c r="A211" s="55"/>
      <c r="B211" s="56" t="s">
        <v>288</v>
      </c>
      <c r="C211" s="24"/>
      <c r="D211" s="24"/>
      <c r="E211" s="24"/>
      <c r="F211" s="24"/>
      <c r="G211" s="24"/>
      <c r="H211" s="24"/>
      <c r="I211" s="24"/>
      <c r="J211" s="24">
        <v>1</v>
      </c>
      <c r="K211" s="24"/>
      <c r="L211" s="24"/>
      <c r="M211" s="25"/>
    </row>
    <row r="212" spans="1:13" ht="15.75">
      <c r="A212" s="55"/>
      <c r="B212" s="56" t="s">
        <v>323</v>
      </c>
      <c r="C212" s="24"/>
      <c r="D212" s="24"/>
      <c r="E212" s="24"/>
      <c r="F212" s="24"/>
      <c r="G212" s="24"/>
      <c r="H212" s="24"/>
      <c r="I212" s="24"/>
      <c r="J212" s="24">
        <v>2</v>
      </c>
      <c r="K212" s="24"/>
      <c r="L212" s="24"/>
      <c r="M212" s="25"/>
    </row>
    <row r="213" spans="1:13" ht="15.75">
      <c r="A213" s="55"/>
      <c r="B213" s="56" t="s">
        <v>309</v>
      </c>
      <c r="C213" s="24"/>
      <c r="D213" s="24"/>
      <c r="E213" s="24"/>
      <c r="F213" s="24"/>
      <c r="G213" s="24"/>
      <c r="H213" s="24"/>
      <c r="I213" s="24"/>
      <c r="J213" s="24">
        <v>1</v>
      </c>
      <c r="K213" s="24"/>
      <c r="L213" s="24"/>
      <c r="M213" s="25"/>
    </row>
    <row r="214" spans="1:13" ht="15.75">
      <c r="A214" s="55"/>
      <c r="B214" s="56" t="s">
        <v>355</v>
      </c>
      <c r="C214" s="24"/>
      <c r="D214" s="24"/>
      <c r="E214" s="24"/>
      <c r="F214" s="24"/>
      <c r="G214" s="24"/>
      <c r="H214" s="24"/>
      <c r="I214" s="24"/>
      <c r="J214" s="24">
        <v>1</v>
      </c>
      <c r="K214" s="24"/>
      <c r="L214" s="24"/>
      <c r="M214" s="25"/>
    </row>
    <row r="215" spans="1:13" ht="15.75">
      <c r="A215" s="55"/>
      <c r="B215" s="56" t="s">
        <v>335</v>
      </c>
      <c r="C215" s="24"/>
      <c r="D215" s="24"/>
      <c r="E215" s="24"/>
      <c r="F215" s="24"/>
      <c r="G215" s="24"/>
      <c r="H215" s="24"/>
      <c r="I215" s="24"/>
      <c r="J215" s="24">
        <v>1</v>
      </c>
      <c r="K215" s="24"/>
      <c r="L215" s="24"/>
      <c r="M215" s="25"/>
    </row>
    <row r="216" spans="1:13" ht="15.75">
      <c r="A216" s="55"/>
      <c r="B216" s="56" t="s">
        <v>329</v>
      </c>
      <c r="C216" s="24"/>
      <c r="D216" s="24"/>
      <c r="E216" s="24"/>
      <c r="F216" s="24"/>
      <c r="G216" s="24"/>
      <c r="H216" s="24"/>
      <c r="I216" s="24"/>
      <c r="J216" s="24">
        <v>2</v>
      </c>
      <c r="K216" s="24"/>
      <c r="L216" s="24"/>
      <c r="M216" s="25"/>
    </row>
    <row r="217" spans="1:13" ht="15.75">
      <c r="A217" s="55"/>
      <c r="B217" s="56" t="s">
        <v>330</v>
      </c>
      <c r="C217" s="24"/>
      <c r="D217" s="24"/>
      <c r="E217" s="24"/>
      <c r="F217" s="24"/>
      <c r="G217" s="24"/>
      <c r="H217" s="24"/>
      <c r="I217" s="24"/>
      <c r="J217" s="24">
        <v>1</v>
      </c>
      <c r="K217" s="24"/>
      <c r="L217" s="24"/>
      <c r="M217" s="25"/>
    </row>
    <row r="218" spans="1:13" ht="15.75">
      <c r="A218" s="55"/>
      <c r="B218" s="56" t="s">
        <v>331</v>
      </c>
      <c r="C218" s="24"/>
      <c r="D218" s="24"/>
      <c r="E218" s="24"/>
      <c r="F218" s="24"/>
      <c r="G218" s="24"/>
      <c r="H218" s="24"/>
      <c r="I218" s="24"/>
      <c r="J218" s="24">
        <v>1</v>
      </c>
      <c r="K218" s="24"/>
      <c r="L218" s="24"/>
      <c r="M218" s="25"/>
    </row>
    <row r="219" spans="1:13" s="39" customFormat="1" ht="15.75">
      <c r="A219" s="34"/>
      <c r="B219" s="35" t="s">
        <v>284</v>
      </c>
      <c r="C219" s="36"/>
      <c r="D219" s="36"/>
      <c r="E219" s="36"/>
      <c r="F219" s="36"/>
      <c r="G219" s="36">
        <f>SUM(J204:J218)</f>
        <v>21</v>
      </c>
      <c r="H219" s="36"/>
      <c r="I219" s="37"/>
      <c r="J219" s="37"/>
      <c r="K219" s="37"/>
      <c r="L219" s="37"/>
      <c r="M219" s="38" t="s">
        <v>353</v>
      </c>
    </row>
    <row r="220" spans="1:13" ht="31.5">
      <c r="A220" s="60" t="s">
        <v>356</v>
      </c>
      <c r="B220" s="85" t="str">
        <f>[1]orcamento!C60</f>
        <v>Ponto de tomada 3p para ar condicionado até 3000 va, com eletroduto de ferro galvanizado aparente Ø 3/4", incluindo conjunto astop/30a, inclusive aterramento</v>
      </c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3"/>
    </row>
    <row r="221" spans="1:13" ht="15.75">
      <c r="A221" s="55"/>
      <c r="B221" s="56" t="s">
        <v>305</v>
      </c>
      <c r="C221" s="24"/>
      <c r="D221" s="24"/>
      <c r="E221" s="24"/>
      <c r="F221" s="24"/>
      <c r="G221" s="24"/>
      <c r="H221" s="24"/>
      <c r="I221" s="24"/>
      <c r="J221" s="24">
        <v>2</v>
      </c>
      <c r="K221" s="24"/>
      <c r="L221" s="24"/>
      <c r="M221" s="25"/>
    </row>
    <row r="222" spans="1:13" ht="15.75">
      <c r="A222" s="55"/>
      <c r="B222" s="56" t="s">
        <v>328</v>
      </c>
      <c r="C222" s="24"/>
      <c r="D222" s="24"/>
      <c r="E222" s="24"/>
      <c r="F222" s="24"/>
      <c r="G222" s="24"/>
      <c r="H222" s="24"/>
      <c r="I222" s="24"/>
      <c r="J222" s="24">
        <v>2</v>
      </c>
      <c r="K222" s="24"/>
      <c r="L222" s="24"/>
      <c r="M222" s="25"/>
    </row>
    <row r="223" spans="1:13" ht="15.75">
      <c r="A223" s="55"/>
      <c r="B223" s="56" t="s">
        <v>308</v>
      </c>
      <c r="C223" s="24"/>
      <c r="D223" s="24"/>
      <c r="E223" s="24"/>
      <c r="F223" s="24"/>
      <c r="G223" s="24"/>
      <c r="H223" s="24"/>
      <c r="I223" s="24"/>
      <c r="J223" s="24">
        <v>2</v>
      </c>
      <c r="K223" s="24"/>
      <c r="L223" s="24"/>
      <c r="M223" s="25"/>
    </row>
    <row r="224" spans="1:13" ht="15.75">
      <c r="A224" s="55"/>
      <c r="B224" s="56" t="s">
        <v>309</v>
      </c>
      <c r="C224" s="24"/>
      <c r="D224" s="24"/>
      <c r="E224" s="24"/>
      <c r="F224" s="24"/>
      <c r="G224" s="24"/>
      <c r="H224" s="24"/>
      <c r="I224" s="24"/>
      <c r="J224" s="24">
        <v>1</v>
      </c>
      <c r="K224" s="24"/>
      <c r="L224" s="24"/>
      <c r="M224" s="25"/>
    </row>
    <row r="225" spans="1:13" ht="15.75">
      <c r="A225" s="55"/>
      <c r="B225" s="56" t="s">
        <v>335</v>
      </c>
      <c r="C225" s="24"/>
      <c r="D225" s="24"/>
      <c r="E225" s="24"/>
      <c r="F225" s="24"/>
      <c r="G225" s="24"/>
      <c r="H225" s="24"/>
      <c r="I225" s="24"/>
      <c r="J225" s="24">
        <v>1</v>
      </c>
      <c r="K225" s="24"/>
      <c r="L225" s="24"/>
      <c r="M225" s="25"/>
    </row>
    <row r="226" spans="1:13" ht="15.75">
      <c r="A226" s="55"/>
      <c r="B226" s="56" t="s">
        <v>355</v>
      </c>
      <c r="C226" s="24"/>
      <c r="D226" s="24"/>
      <c r="E226" s="24"/>
      <c r="F226" s="24"/>
      <c r="G226" s="24"/>
      <c r="H226" s="24"/>
      <c r="I226" s="24"/>
      <c r="J226" s="24">
        <v>1</v>
      </c>
      <c r="K226" s="24"/>
      <c r="L226" s="24"/>
      <c r="M226" s="25"/>
    </row>
    <row r="227" spans="1:13" ht="15.75">
      <c r="A227" s="55"/>
      <c r="B227" s="56" t="s">
        <v>346</v>
      </c>
      <c r="C227" s="24"/>
      <c r="D227" s="24"/>
      <c r="E227" s="24"/>
      <c r="F227" s="24"/>
      <c r="G227" s="24"/>
      <c r="H227" s="24"/>
      <c r="I227" s="24"/>
      <c r="J227" s="24">
        <v>1</v>
      </c>
      <c r="K227" s="24"/>
      <c r="L227" s="24"/>
      <c r="M227" s="25"/>
    </row>
    <row r="228" spans="1:13" ht="15.75">
      <c r="A228" s="55"/>
      <c r="B228" s="56" t="s">
        <v>331</v>
      </c>
      <c r="C228" s="24"/>
      <c r="D228" s="24"/>
      <c r="E228" s="24"/>
      <c r="F228" s="24"/>
      <c r="G228" s="24"/>
      <c r="H228" s="24"/>
      <c r="I228" s="24"/>
      <c r="J228" s="24">
        <v>1</v>
      </c>
      <c r="K228" s="24"/>
      <c r="L228" s="24"/>
      <c r="M228" s="25"/>
    </row>
    <row r="229" spans="1:13" ht="15.75">
      <c r="A229" s="55"/>
      <c r="B229" s="56" t="s">
        <v>357</v>
      </c>
      <c r="C229" s="24"/>
      <c r="D229" s="24"/>
      <c r="E229" s="24"/>
      <c r="F229" s="24"/>
      <c r="G229" s="24"/>
      <c r="H229" s="24"/>
      <c r="I229" s="24"/>
      <c r="J229" s="24">
        <v>2</v>
      </c>
      <c r="K229" s="24"/>
      <c r="L229" s="24"/>
      <c r="M229" s="25"/>
    </row>
    <row r="230" spans="1:13" ht="15.75">
      <c r="A230" s="34"/>
      <c r="B230" s="35" t="s">
        <v>284</v>
      </c>
      <c r="C230" s="36"/>
      <c r="D230" s="36"/>
      <c r="E230" s="36"/>
      <c r="F230" s="36"/>
      <c r="G230" s="36">
        <f>SUM(J221:J229)</f>
        <v>13</v>
      </c>
      <c r="H230" s="36"/>
      <c r="I230" s="37"/>
      <c r="J230" s="37"/>
      <c r="K230" s="37"/>
      <c r="L230" s="37"/>
      <c r="M230" s="38" t="s">
        <v>337</v>
      </c>
    </row>
    <row r="231" spans="1:13" s="9" customFormat="1" ht="47.25">
      <c r="A231" s="60" t="s">
        <v>358</v>
      </c>
      <c r="B231" s="85" t="str">
        <f>'[1]orcamento '!C53</f>
        <v>Ponto de tomada 2p+t, ABNT, de embutir, 10 A, com eletroduto de pvc flexível sanfonado embutido Ø 3/4", fio rigido 2,5mm² (fio 12), inclusive placa em pvc e aterramento</v>
      </c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3"/>
    </row>
    <row r="232" spans="1:13" ht="15.75">
      <c r="A232" s="55"/>
      <c r="B232" s="56" t="s">
        <v>305</v>
      </c>
      <c r="C232" s="24"/>
      <c r="D232" s="24"/>
      <c r="E232" s="24"/>
      <c r="F232" s="24"/>
      <c r="G232" s="24"/>
      <c r="H232" s="24"/>
      <c r="I232" s="24"/>
      <c r="J232" s="24">
        <v>3</v>
      </c>
      <c r="K232" s="24"/>
      <c r="L232" s="24"/>
      <c r="M232" s="25"/>
    </row>
    <row r="233" spans="1:13" ht="15.75">
      <c r="A233" s="55"/>
      <c r="B233" s="56" t="s">
        <v>328</v>
      </c>
      <c r="C233" s="24"/>
      <c r="D233" s="24"/>
      <c r="E233" s="24"/>
      <c r="F233" s="24"/>
      <c r="G233" s="24"/>
      <c r="H233" s="24"/>
      <c r="I233" s="24"/>
      <c r="J233" s="24">
        <v>3</v>
      </c>
      <c r="K233" s="24"/>
      <c r="L233" s="24"/>
      <c r="M233" s="25"/>
    </row>
    <row r="234" spans="1:13" ht="15.75">
      <c r="A234" s="55"/>
      <c r="B234" s="56" t="s">
        <v>308</v>
      </c>
      <c r="C234" s="24"/>
      <c r="D234" s="24"/>
      <c r="E234" s="24"/>
      <c r="F234" s="24"/>
      <c r="G234" s="24"/>
      <c r="H234" s="24"/>
      <c r="I234" s="24"/>
      <c r="J234" s="24">
        <v>3</v>
      </c>
      <c r="K234" s="24"/>
      <c r="L234" s="24"/>
      <c r="M234" s="25"/>
    </row>
    <row r="235" spans="1:13" ht="15.75">
      <c r="A235" s="55"/>
      <c r="B235" s="56" t="s">
        <v>335</v>
      </c>
      <c r="C235" s="24"/>
      <c r="D235" s="24"/>
      <c r="E235" s="24"/>
      <c r="F235" s="24"/>
      <c r="G235" s="24"/>
      <c r="H235" s="24"/>
      <c r="I235" s="24"/>
      <c r="J235" s="24">
        <v>5</v>
      </c>
      <c r="K235" s="24"/>
      <c r="L235" s="24"/>
      <c r="M235" s="25"/>
    </row>
    <row r="236" spans="1:13" ht="15.75">
      <c r="A236" s="55"/>
      <c r="B236" s="56" t="s">
        <v>302</v>
      </c>
      <c r="C236" s="24"/>
      <c r="D236" s="24"/>
      <c r="E236" s="24"/>
      <c r="F236" s="24"/>
      <c r="G236" s="24"/>
      <c r="H236" s="24"/>
      <c r="I236" s="24"/>
      <c r="J236" s="24">
        <v>5</v>
      </c>
      <c r="K236" s="24"/>
      <c r="L236" s="24"/>
      <c r="M236" s="25"/>
    </row>
    <row r="237" spans="1:13" ht="15.75">
      <c r="A237" s="55"/>
      <c r="B237" s="56" t="s">
        <v>306</v>
      </c>
      <c r="C237" s="24"/>
      <c r="D237" s="24"/>
      <c r="E237" s="24"/>
      <c r="F237" s="24"/>
      <c r="G237" s="24"/>
      <c r="H237" s="24"/>
      <c r="I237" s="24"/>
      <c r="J237" s="24">
        <v>4</v>
      </c>
      <c r="K237" s="24"/>
      <c r="L237" s="24"/>
      <c r="M237" s="25"/>
    </row>
    <row r="238" spans="1:13" ht="15.75">
      <c r="A238" s="55"/>
      <c r="B238" s="56" t="s">
        <v>309</v>
      </c>
      <c r="C238" s="24"/>
      <c r="D238" s="24"/>
      <c r="E238" s="24"/>
      <c r="F238" s="24"/>
      <c r="G238" s="24"/>
      <c r="H238" s="24"/>
      <c r="I238" s="24"/>
      <c r="J238" s="24">
        <v>2</v>
      </c>
      <c r="K238" s="24"/>
      <c r="L238" s="24"/>
      <c r="M238" s="25"/>
    </row>
    <row r="239" spans="1:13" ht="15.75">
      <c r="A239" s="55"/>
      <c r="B239" s="56" t="s">
        <v>355</v>
      </c>
      <c r="C239" s="24"/>
      <c r="D239" s="24"/>
      <c r="E239" s="24"/>
      <c r="F239" s="24"/>
      <c r="G239" s="24"/>
      <c r="H239" s="24"/>
      <c r="I239" s="24"/>
      <c r="J239" s="24">
        <v>4</v>
      </c>
      <c r="K239" s="24"/>
      <c r="L239" s="24"/>
      <c r="M239" s="25"/>
    </row>
    <row r="240" spans="1:13" ht="15.75">
      <c r="A240" s="55"/>
      <c r="B240" s="56" t="s">
        <v>329</v>
      </c>
      <c r="C240" s="24"/>
      <c r="D240" s="24"/>
      <c r="E240" s="24"/>
      <c r="F240" s="24"/>
      <c r="G240" s="24"/>
      <c r="H240" s="24"/>
      <c r="I240" s="24"/>
      <c r="J240" s="24">
        <v>4</v>
      </c>
      <c r="K240" s="24"/>
      <c r="L240" s="24"/>
      <c r="M240" s="25"/>
    </row>
    <row r="241" spans="1:13" ht="15.75">
      <c r="A241" s="55"/>
      <c r="B241" s="56" t="s">
        <v>331</v>
      </c>
      <c r="C241" s="24"/>
      <c r="D241" s="24"/>
      <c r="E241" s="24"/>
      <c r="F241" s="24"/>
      <c r="G241" s="24"/>
      <c r="H241" s="24"/>
      <c r="I241" s="24"/>
      <c r="J241" s="24">
        <v>3</v>
      </c>
      <c r="K241" s="24"/>
      <c r="L241" s="24"/>
      <c r="M241" s="25"/>
    </row>
    <row r="242" spans="1:13" ht="15.75">
      <c r="A242" s="55"/>
      <c r="B242" s="56" t="s">
        <v>346</v>
      </c>
      <c r="C242" s="24"/>
      <c r="D242" s="24"/>
      <c r="E242" s="24"/>
      <c r="F242" s="24"/>
      <c r="G242" s="24"/>
      <c r="H242" s="24"/>
      <c r="I242" s="24"/>
      <c r="J242" s="24">
        <v>3</v>
      </c>
      <c r="K242" s="24"/>
      <c r="L242" s="24"/>
      <c r="M242" s="25"/>
    </row>
    <row r="243" spans="1:13" ht="15.75">
      <c r="A243" s="55"/>
      <c r="B243" s="56" t="s">
        <v>359</v>
      </c>
      <c r="C243" s="24"/>
      <c r="D243" s="24"/>
      <c r="E243" s="24"/>
      <c r="F243" s="24"/>
      <c r="G243" s="24"/>
      <c r="H243" s="24"/>
      <c r="I243" s="24"/>
      <c r="J243" s="24">
        <v>6</v>
      </c>
      <c r="K243" s="24"/>
      <c r="L243" s="24"/>
      <c r="M243" s="25"/>
    </row>
    <row r="244" spans="1:13" s="39" customFormat="1" ht="15.75">
      <c r="A244" s="34"/>
      <c r="B244" s="35" t="s">
        <v>284</v>
      </c>
      <c r="C244" s="36"/>
      <c r="D244" s="36"/>
      <c r="E244" s="36"/>
      <c r="F244" s="36"/>
      <c r="G244" s="36">
        <f>SUM(J232:J243)</f>
        <v>45</v>
      </c>
      <c r="H244" s="36"/>
      <c r="I244" s="37"/>
      <c r="J244" s="37"/>
      <c r="K244" s="37"/>
      <c r="L244" s="37"/>
      <c r="M244" s="38" t="s">
        <v>337</v>
      </c>
    </row>
    <row r="245" spans="1:13" ht="15.75">
      <c r="C245" s="9"/>
      <c r="J245" s="67"/>
      <c r="K245" s="67"/>
      <c r="L245" s="67"/>
      <c r="M245" s="67"/>
    </row>
    <row r="246" spans="1:13" ht="31.5">
      <c r="A246" s="60" t="s">
        <v>360</v>
      </c>
      <c r="B246" s="85" t="str">
        <f>[1]orcamento!C62</f>
        <v>Luminária arandela tipo meia-lua, para 1 lâmpada de 15 w - fornecimento e instalação. af_11/2017</v>
      </c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3"/>
    </row>
    <row r="247" spans="1:13" s="95" customFormat="1" ht="15.75">
      <c r="A247" s="91"/>
      <c r="B247" s="92"/>
      <c r="C247" s="93"/>
      <c r="D247" s="93"/>
      <c r="E247" s="93"/>
      <c r="F247" s="93"/>
      <c r="G247" s="93"/>
      <c r="H247" s="93"/>
      <c r="I247" s="93"/>
      <c r="J247" s="93">
        <v>6</v>
      </c>
      <c r="K247" s="93"/>
      <c r="L247" s="93"/>
      <c r="M247" s="94"/>
    </row>
    <row r="248" spans="1:13" s="39" customFormat="1" ht="15.75">
      <c r="A248" s="34"/>
      <c r="B248" s="35" t="s">
        <v>284</v>
      </c>
      <c r="C248" s="36"/>
      <c r="D248" s="36"/>
      <c r="E248" s="36"/>
      <c r="F248" s="36"/>
      <c r="G248" s="36">
        <f>J247</f>
        <v>6</v>
      </c>
      <c r="H248" s="36"/>
      <c r="I248" s="37"/>
      <c r="J248" s="37"/>
      <c r="K248" s="37"/>
      <c r="L248" s="37"/>
      <c r="M248" s="38" t="s">
        <v>337</v>
      </c>
    </row>
    <row r="249" spans="1:13" ht="15.75">
      <c r="A249" s="16">
        <v>11</v>
      </c>
      <c r="B249" s="58" t="str">
        <f>[1]orcamento!B63</f>
        <v>INSTALAÇÕES HIDROSSANITÁRIAS</v>
      </c>
      <c r="C249" s="58"/>
      <c r="D249" s="59"/>
      <c r="E249" s="17"/>
      <c r="F249" s="18"/>
      <c r="G249" s="19"/>
      <c r="H249" s="20"/>
      <c r="I249" s="21"/>
      <c r="J249" s="21"/>
      <c r="K249" s="21"/>
      <c r="L249" s="21"/>
      <c r="M249" s="21"/>
    </row>
    <row r="250" spans="1:13" ht="15.75">
      <c r="A250" s="60" t="s">
        <v>361</v>
      </c>
      <c r="B250" s="85" t="str">
        <f>[1]orcamento!C64</f>
        <v>Ponto de água fria embutido, c/material pvc rígido roscável Ø 3/4"</v>
      </c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3"/>
    </row>
    <row r="251" spans="1:13" ht="15.75">
      <c r="A251" s="55"/>
      <c r="B251" s="56" t="s">
        <v>350</v>
      </c>
      <c r="C251" s="24"/>
      <c r="D251" s="24"/>
      <c r="E251" s="24"/>
      <c r="F251" s="24"/>
      <c r="G251" s="24"/>
      <c r="H251" s="24"/>
      <c r="I251" s="24"/>
      <c r="J251" s="24">
        <v>6</v>
      </c>
      <c r="K251" s="24"/>
      <c r="L251" s="24"/>
      <c r="M251" s="25"/>
    </row>
    <row r="252" spans="1:13" ht="15.75">
      <c r="A252" s="55"/>
      <c r="B252" s="56" t="s">
        <v>302</v>
      </c>
      <c r="C252" s="24"/>
      <c r="D252" s="24"/>
      <c r="E252" s="24"/>
      <c r="F252" s="24"/>
      <c r="G252" s="24"/>
      <c r="H252" s="24"/>
      <c r="I252" s="24"/>
      <c r="J252" s="24">
        <v>2</v>
      </c>
      <c r="K252" s="24"/>
      <c r="L252" s="24"/>
      <c r="M252" s="25"/>
    </row>
    <row r="253" spans="1:13" ht="15.75">
      <c r="A253" s="55"/>
      <c r="B253" s="56" t="s">
        <v>287</v>
      </c>
      <c r="C253" s="24"/>
      <c r="D253" s="24"/>
      <c r="E253" s="24"/>
      <c r="F253" s="24"/>
      <c r="G253" s="24"/>
      <c r="H253" s="24"/>
      <c r="I253" s="24"/>
      <c r="J253" s="24">
        <v>1</v>
      </c>
      <c r="K253" s="24"/>
      <c r="L253" s="24"/>
      <c r="M253" s="25"/>
    </row>
    <row r="254" spans="1:13" ht="15.75">
      <c r="A254" s="55"/>
      <c r="B254" s="56" t="s">
        <v>288</v>
      </c>
      <c r="C254" s="24"/>
      <c r="D254" s="24"/>
      <c r="E254" s="24"/>
      <c r="F254" s="24"/>
      <c r="G254" s="24"/>
      <c r="H254" s="24"/>
      <c r="I254" s="24"/>
      <c r="J254" s="24">
        <v>1</v>
      </c>
      <c r="K254" s="24"/>
      <c r="L254" s="24"/>
      <c r="M254" s="25"/>
    </row>
    <row r="255" spans="1:13" ht="15.75">
      <c r="A255" s="55"/>
      <c r="B255" s="56" t="s">
        <v>323</v>
      </c>
      <c r="C255" s="24"/>
      <c r="D255" s="24"/>
      <c r="E255" s="24"/>
      <c r="F255" s="24"/>
      <c r="G255" s="24"/>
      <c r="H255" s="24"/>
      <c r="I255" s="24"/>
      <c r="J255" s="24">
        <v>2</v>
      </c>
      <c r="K255" s="24"/>
      <c r="L255" s="24"/>
      <c r="M255" s="25"/>
    </row>
    <row r="256" spans="1:13" ht="15.75">
      <c r="A256" s="34"/>
      <c r="B256" s="35" t="s">
        <v>284</v>
      </c>
      <c r="C256" s="36"/>
      <c r="D256" s="36"/>
      <c r="E256" s="36"/>
      <c r="F256" s="36"/>
      <c r="G256" s="36">
        <f>SUM(J251:J255)</f>
        <v>12</v>
      </c>
      <c r="H256" s="36"/>
      <c r="I256" s="37"/>
      <c r="J256" s="37"/>
      <c r="K256" s="37"/>
      <c r="L256" s="37"/>
      <c r="M256" s="38" t="s">
        <v>337</v>
      </c>
    </row>
    <row r="257" spans="1:13" ht="15.75">
      <c r="C257" s="9"/>
      <c r="J257" s="67"/>
      <c r="K257" s="67"/>
      <c r="L257" s="67"/>
      <c r="M257" s="67"/>
    </row>
    <row r="258" spans="1:13" ht="31.5">
      <c r="A258" s="60" t="s">
        <v>362</v>
      </c>
      <c r="B258" s="85" t="str">
        <f>[1]orcamento!C65</f>
        <v>Ponto de esgoto com tubo de pvc rígido soldável de Ø 40 mm (lavatórios, mictórios, ralos sifonados, etc...)</v>
      </c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3"/>
    </row>
    <row r="259" spans="1:13" ht="15.75">
      <c r="A259" s="55"/>
      <c r="B259" s="56" t="s">
        <v>363</v>
      </c>
      <c r="C259" s="24"/>
      <c r="D259" s="24"/>
      <c r="E259" s="24"/>
      <c r="F259" s="24"/>
      <c r="G259" s="24"/>
      <c r="H259" s="24"/>
      <c r="I259" s="24"/>
      <c r="J259" s="24">
        <v>5</v>
      </c>
      <c r="K259" s="24"/>
      <c r="L259" s="24"/>
      <c r="M259" s="25"/>
    </row>
    <row r="260" spans="1:13" ht="15.75">
      <c r="A260" s="55"/>
      <c r="B260" s="56" t="s">
        <v>364</v>
      </c>
      <c r="C260" s="24"/>
      <c r="D260" s="24"/>
      <c r="E260" s="24"/>
      <c r="F260" s="24"/>
      <c r="G260" s="24"/>
      <c r="H260" s="24"/>
      <c r="I260" s="24"/>
      <c r="J260" s="24">
        <v>3</v>
      </c>
      <c r="K260" s="24"/>
      <c r="L260" s="24"/>
      <c r="M260" s="25"/>
    </row>
    <row r="261" spans="1:13" ht="15.75">
      <c r="A261" s="55"/>
      <c r="B261" s="56" t="s">
        <v>287</v>
      </c>
      <c r="C261" s="24"/>
      <c r="D261" s="24"/>
      <c r="E261" s="24"/>
      <c r="F261" s="24"/>
      <c r="G261" s="24"/>
      <c r="H261" s="24"/>
      <c r="I261" s="24"/>
      <c r="J261" s="24">
        <v>1</v>
      </c>
      <c r="K261" s="24"/>
      <c r="L261" s="24"/>
      <c r="M261" s="25"/>
    </row>
    <row r="262" spans="1:13" ht="15.75">
      <c r="A262" s="55"/>
      <c r="B262" s="56" t="s">
        <v>288</v>
      </c>
      <c r="C262" s="24"/>
      <c r="D262" s="24"/>
      <c r="E262" s="24"/>
      <c r="F262" s="24"/>
      <c r="G262" s="24"/>
      <c r="H262" s="24"/>
      <c r="I262" s="24"/>
      <c r="J262" s="24">
        <v>1</v>
      </c>
      <c r="K262" s="24"/>
      <c r="L262" s="24"/>
      <c r="M262" s="25"/>
    </row>
    <row r="263" spans="1:13" ht="15.75">
      <c r="A263" s="55"/>
      <c r="B263" s="56" t="s">
        <v>323</v>
      </c>
      <c r="C263" s="24"/>
      <c r="D263" s="24"/>
      <c r="E263" s="24"/>
      <c r="F263" s="24"/>
      <c r="G263" s="24"/>
      <c r="H263" s="24"/>
      <c r="I263" s="24"/>
      <c r="J263" s="24">
        <v>2</v>
      </c>
      <c r="K263" s="24"/>
      <c r="L263" s="24"/>
      <c r="M263" s="25"/>
    </row>
    <row r="264" spans="1:13" ht="15.75">
      <c r="A264" s="34"/>
      <c r="B264" s="35" t="s">
        <v>284</v>
      </c>
      <c r="C264" s="36"/>
      <c r="D264" s="36"/>
      <c r="E264" s="36"/>
      <c r="F264" s="36"/>
      <c r="G264" s="36">
        <f>SUM(J259:J263)</f>
        <v>12</v>
      </c>
      <c r="H264" s="36"/>
      <c r="I264" s="37"/>
      <c r="J264" s="37"/>
      <c r="K264" s="37"/>
      <c r="L264" s="37"/>
      <c r="M264" s="38" t="s">
        <v>337</v>
      </c>
    </row>
    <row r="265" spans="1:13" ht="15.75">
      <c r="C265" s="9"/>
      <c r="J265" s="67"/>
      <c r="K265" s="67"/>
      <c r="L265" s="67"/>
      <c r="M265" s="67"/>
    </row>
    <row r="266" spans="1:13" ht="17.25" customHeight="1">
      <c r="A266" s="60" t="s">
        <v>365</v>
      </c>
      <c r="B266" s="85" t="str">
        <f>[1]orcamento!C67</f>
        <v>Ponto de esgoto com tubo de pvc rígido soldável de Ø 100 mm (vaso sanitário)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3"/>
    </row>
    <row r="267" spans="1:13" ht="15.75">
      <c r="A267" s="55"/>
      <c r="B267" s="56" t="s">
        <v>363</v>
      </c>
      <c r="C267" s="24"/>
      <c r="D267" s="24"/>
      <c r="E267" s="24"/>
      <c r="F267" s="24"/>
      <c r="G267" s="24"/>
      <c r="H267" s="24"/>
      <c r="I267" s="24"/>
      <c r="J267" s="24">
        <v>3</v>
      </c>
      <c r="K267" s="24"/>
      <c r="L267" s="24"/>
      <c r="M267" s="25"/>
    </row>
    <row r="268" spans="1:13" ht="15.75">
      <c r="A268" s="55"/>
      <c r="B268" s="56" t="s">
        <v>364</v>
      </c>
      <c r="C268" s="24"/>
      <c r="D268" s="24"/>
      <c r="E268" s="24"/>
      <c r="F268" s="24"/>
      <c r="G268" s="24"/>
      <c r="H268" s="24"/>
      <c r="I268" s="24"/>
      <c r="J268" s="24">
        <v>3</v>
      </c>
      <c r="K268" s="24"/>
      <c r="L268" s="24"/>
      <c r="M268" s="25"/>
    </row>
    <row r="269" spans="1:13" ht="15.75">
      <c r="A269" s="55"/>
      <c r="B269" s="56" t="s">
        <v>288</v>
      </c>
      <c r="C269" s="24"/>
      <c r="D269" s="24"/>
      <c r="E269" s="24"/>
      <c r="F269" s="24"/>
      <c r="G269" s="24"/>
      <c r="H269" s="24"/>
      <c r="I269" s="24"/>
      <c r="J269" s="24">
        <v>1</v>
      </c>
      <c r="K269" s="24"/>
      <c r="L269" s="24"/>
      <c r="M269" s="25"/>
    </row>
    <row r="270" spans="1:13" ht="15.75">
      <c r="A270" s="55"/>
      <c r="B270" s="56" t="s">
        <v>323</v>
      </c>
      <c r="C270" s="24"/>
      <c r="D270" s="24"/>
      <c r="E270" s="24"/>
      <c r="F270" s="24"/>
      <c r="G270" s="24"/>
      <c r="H270" s="24"/>
      <c r="I270" s="24"/>
      <c r="J270" s="24">
        <v>2</v>
      </c>
      <c r="K270" s="24"/>
      <c r="L270" s="24"/>
      <c r="M270" s="25"/>
    </row>
    <row r="271" spans="1:13" ht="15.75">
      <c r="A271" s="34"/>
      <c r="B271" s="35" t="s">
        <v>284</v>
      </c>
      <c r="C271" s="36"/>
      <c r="D271" s="36"/>
      <c r="E271" s="36"/>
      <c r="F271" s="36"/>
      <c r="G271" s="36">
        <f>SUM(J267:J270)</f>
        <v>9</v>
      </c>
      <c r="H271" s="36"/>
      <c r="I271" s="37"/>
      <c r="J271" s="37"/>
      <c r="K271" s="37"/>
      <c r="L271" s="37"/>
      <c r="M271" s="38" t="s">
        <v>337</v>
      </c>
    </row>
    <row r="272" spans="1:13" ht="15.75">
      <c r="C272" s="9"/>
      <c r="J272" s="67"/>
      <c r="K272" s="67"/>
      <c r="L272" s="67"/>
      <c r="M272" s="67"/>
    </row>
    <row r="273" spans="1:13" ht="15.75">
      <c r="A273" s="60" t="s">
        <v>366</v>
      </c>
      <c r="B273" s="85" t="str">
        <f>[1]orcamento!C75</f>
        <v>Bancada em granito cinza andorinha, e=2cm</v>
      </c>
      <c r="C273" s="62"/>
      <c r="D273" s="62"/>
      <c r="E273" s="62"/>
      <c r="F273" s="62"/>
      <c r="G273" s="62"/>
      <c r="H273" s="62"/>
      <c r="I273" s="62"/>
      <c r="J273" s="70"/>
      <c r="K273" s="70"/>
      <c r="L273" s="70"/>
      <c r="M273" s="63"/>
    </row>
    <row r="274" spans="1:13" ht="15.75">
      <c r="B274" s="56" t="s">
        <v>288</v>
      </c>
      <c r="C274" s="24">
        <v>0.8</v>
      </c>
      <c r="D274" s="24">
        <v>0.4</v>
      </c>
      <c r="E274" s="24"/>
      <c r="F274" s="24"/>
      <c r="G274" s="24">
        <f>C274*D274</f>
        <v>0.32000000000000006</v>
      </c>
      <c r="H274" s="24"/>
      <c r="I274" s="24"/>
      <c r="J274" s="45"/>
      <c r="K274" s="45"/>
      <c r="L274" s="96"/>
    </row>
    <row r="275" spans="1:13" ht="15.75">
      <c r="B275" s="56" t="s">
        <v>363</v>
      </c>
      <c r="C275" s="24">
        <v>2.2999999999999998</v>
      </c>
      <c r="D275" s="24">
        <v>0.5</v>
      </c>
      <c r="E275" s="24"/>
      <c r="F275" s="24"/>
      <c r="G275" s="24">
        <f t="shared" ref="G275:G280" si="7">C275*D275</f>
        <v>1.1499999999999999</v>
      </c>
      <c r="H275" s="24"/>
      <c r="I275" s="24"/>
      <c r="J275" s="24"/>
      <c r="K275" s="24"/>
    </row>
    <row r="276" spans="1:13" ht="15.75">
      <c r="B276" s="56" t="s">
        <v>364</v>
      </c>
      <c r="C276" s="24">
        <v>2.2999999999999998</v>
      </c>
      <c r="D276" s="24">
        <v>0.5</v>
      </c>
      <c r="E276" s="24"/>
      <c r="F276" s="24"/>
      <c r="G276" s="24">
        <f t="shared" si="7"/>
        <v>1.1499999999999999</v>
      </c>
      <c r="H276" s="24"/>
      <c r="I276" s="24"/>
      <c r="J276" s="24"/>
      <c r="K276" s="24"/>
    </row>
    <row r="277" spans="1:13" ht="15.75">
      <c r="B277" s="56" t="s">
        <v>302</v>
      </c>
      <c r="C277" s="24">
        <v>2.35</v>
      </c>
      <c r="D277" s="24">
        <v>0.6</v>
      </c>
      <c r="E277" s="24"/>
      <c r="F277" s="24"/>
      <c r="G277" s="24">
        <f t="shared" si="7"/>
        <v>1.41</v>
      </c>
      <c r="H277" s="24"/>
      <c r="I277" s="24"/>
      <c r="J277" s="24"/>
      <c r="K277" s="24"/>
    </row>
    <row r="278" spans="1:13" ht="15.75">
      <c r="C278" s="24">
        <v>1.5</v>
      </c>
      <c r="D278" s="24">
        <v>0.6</v>
      </c>
      <c r="E278" s="24"/>
      <c r="F278" s="24"/>
      <c r="G278" s="24">
        <f t="shared" si="7"/>
        <v>0.89999999999999991</v>
      </c>
      <c r="H278" s="24"/>
      <c r="I278" s="24"/>
      <c r="J278" s="24"/>
      <c r="K278" s="24"/>
    </row>
    <row r="279" spans="1:13" ht="15.75">
      <c r="B279" s="56" t="s">
        <v>367</v>
      </c>
      <c r="C279" s="24">
        <v>2.0699999999999998</v>
      </c>
      <c r="D279" s="24">
        <v>0.4</v>
      </c>
      <c r="E279" s="24"/>
      <c r="F279" s="24"/>
      <c r="G279" s="24">
        <f t="shared" si="7"/>
        <v>0.82799999999999996</v>
      </c>
      <c r="H279" s="24"/>
      <c r="I279" s="24"/>
      <c r="J279" s="24"/>
      <c r="K279" s="24"/>
    </row>
    <row r="280" spans="1:13" ht="15.75">
      <c r="B280" s="56"/>
      <c r="C280" s="24">
        <v>2.09</v>
      </c>
      <c r="D280" s="24">
        <v>0.4</v>
      </c>
      <c r="E280" s="24"/>
      <c r="F280" s="24"/>
      <c r="G280" s="24">
        <f t="shared" si="7"/>
        <v>0.83599999999999997</v>
      </c>
      <c r="H280" s="24"/>
      <c r="I280" s="24"/>
      <c r="J280" s="24"/>
      <c r="K280" s="24"/>
    </row>
    <row r="281" spans="1:13" ht="15.75">
      <c r="A281" s="34"/>
      <c r="B281" s="35" t="s">
        <v>284</v>
      </c>
      <c r="C281" s="36"/>
      <c r="D281" s="36"/>
      <c r="E281" s="36"/>
      <c r="F281" s="36"/>
      <c r="G281" s="36">
        <f>SUM(G274:G280)</f>
        <v>6.5940000000000003</v>
      </c>
      <c r="H281" s="36"/>
      <c r="I281" s="37"/>
      <c r="J281" s="37"/>
      <c r="K281" s="37"/>
      <c r="L281" s="37"/>
      <c r="M281" s="38" t="s">
        <v>337</v>
      </c>
    </row>
    <row r="282" spans="1:13" ht="47.25">
      <c r="A282" s="60" t="s">
        <v>368</v>
      </c>
      <c r="B282" s="85" t="str">
        <f>[1]orcamento!C84</f>
        <v>REGISTRO DE GAVETA BRUTO, LATÃO, ROSCÁVEL, 3/4", COM ACABAMENTO E CANOPLA CROMADOS. FORNECIDO E INSTALADO EM RAMAL DE ÁGUA. AF_12/2014</v>
      </c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3"/>
    </row>
    <row r="283" spans="1:13" ht="15.75">
      <c r="A283" s="55"/>
      <c r="B283" s="56" t="s">
        <v>363</v>
      </c>
      <c r="C283" s="24"/>
      <c r="D283" s="24"/>
      <c r="E283" s="24"/>
      <c r="F283" s="24"/>
      <c r="G283" s="24"/>
      <c r="H283" s="24"/>
      <c r="I283" s="24"/>
      <c r="J283" s="24">
        <v>1</v>
      </c>
      <c r="K283" s="24"/>
      <c r="L283" s="24"/>
      <c r="M283" s="25"/>
    </row>
    <row r="284" spans="1:13" ht="15.75">
      <c r="A284" s="55"/>
      <c r="B284" s="56" t="s">
        <v>287</v>
      </c>
      <c r="C284" s="24"/>
      <c r="D284" s="24"/>
      <c r="E284" s="24"/>
      <c r="F284" s="24"/>
      <c r="G284" s="24"/>
      <c r="H284" s="24"/>
      <c r="I284" s="24"/>
      <c r="J284" s="24">
        <v>1</v>
      </c>
      <c r="K284" s="24"/>
      <c r="L284" s="24"/>
      <c r="M284" s="25"/>
    </row>
    <row r="285" spans="1:13" ht="15.75">
      <c r="A285" s="55"/>
      <c r="B285" s="56" t="s">
        <v>288</v>
      </c>
      <c r="C285" s="24"/>
      <c r="D285" s="24"/>
      <c r="E285" s="24"/>
      <c r="F285" s="24"/>
      <c r="G285" s="24"/>
      <c r="H285" s="24"/>
      <c r="I285" s="24"/>
      <c r="J285" s="24">
        <v>1</v>
      </c>
      <c r="K285" s="24"/>
      <c r="L285" s="24"/>
      <c r="M285" s="25"/>
    </row>
    <row r="286" spans="1:13" ht="15.75">
      <c r="A286" s="55"/>
      <c r="B286" s="56" t="s">
        <v>364</v>
      </c>
      <c r="C286" s="24"/>
      <c r="D286" s="24"/>
      <c r="E286" s="24"/>
      <c r="F286" s="24"/>
      <c r="G286" s="24"/>
      <c r="H286" s="24"/>
      <c r="I286" s="24"/>
      <c r="J286" s="24">
        <v>1</v>
      </c>
      <c r="K286" s="24"/>
      <c r="L286" s="24"/>
      <c r="M286" s="25"/>
    </row>
    <row r="287" spans="1:13" ht="15.75">
      <c r="A287" s="55"/>
      <c r="B287" s="56" t="s">
        <v>302</v>
      </c>
      <c r="C287" s="24"/>
      <c r="D287" s="24"/>
      <c r="E287" s="24"/>
      <c r="F287" s="24"/>
      <c r="G287" s="24"/>
      <c r="H287" s="24"/>
      <c r="I287" s="24"/>
      <c r="J287" s="24">
        <v>1</v>
      </c>
      <c r="K287" s="24"/>
      <c r="L287" s="24"/>
      <c r="M287" s="25"/>
    </row>
    <row r="288" spans="1:13" ht="15.75">
      <c r="A288" s="55"/>
      <c r="B288" s="56" t="s">
        <v>323</v>
      </c>
      <c r="C288" s="24"/>
      <c r="D288" s="24"/>
      <c r="E288" s="24"/>
      <c r="F288" s="24"/>
      <c r="G288" s="24"/>
      <c r="H288" s="24"/>
      <c r="I288" s="24"/>
      <c r="J288" s="24">
        <v>2</v>
      </c>
      <c r="K288" s="24"/>
      <c r="L288" s="24"/>
      <c r="M288" s="25"/>
    </row>
    <row r="289" spans="1:13" ht="15.75">
      <c r="A289" s="34"/>
      <c r="B289" s="35" t="s">
        <v>284</v>
      </c>
      <c r="C289" s="36"/>
      <c r="D289" s="36"/>
      <c r="E289" s="36"/>
      <c r="F289" s="36"/>
      <c r="G289" s="36">
        <f>SUM(J283:J288)</f>
        <v>7</v>
      </c>
      <c r="H289" s="36"/>
      <c r="I289" s="37"/>
      <c r="J289" s="37"/>
      <c r="K289" s="37"/>
      <c r="L289" s="37"/>
      <c r="M289" s="38" t="s">
        <v>337</v>
      </c>
    </row>
    <row r="290" spans="1:13" ht="15.75">
      <c r="C290" s="24"/>
      <c r="D290" s="24"/>
      <c r="E290" s="24"/>
      <c r="F290" s="24"/>
      <c r="G290" s="24"/>
      <c r="H290" s="24"/>
      <c r="I290" s="24"/>
      <c r="J290" s="24"/>
      <c r="K290" s="24"/>
    </row>
  </sheetData>
  <dataConsolidate>
    <dataRefs count="1">
      <dataRef ref="A1:I4" sheet="MEMÓRIA" r:id="rId1"/>
    </dataRefs>
  </dataConsolidate>
  <mergeCells count="33">
    <mergeCell ref="A5:M6"/>
    <mergeCell ref="A1:M4"/>
    <mergeCell ref="A7:M7"/>
    <mergeCell ref="B9:D9"/>
    <mergeCell ref="B10:M10"/>
    <mergeCell ref="A11:A14"/>
    <mergeCell ref="B11:B14"/>
    <mergeCell ref="B80:M80"/>
    <mergeCell ref="B22:M22"/>
    <mergeCell ref="B28:M28"/>
    <mergeCell ref="B32:M32"/>
    <mergeCell ref="B36:M36"/>
    <mergeCell ref="B40:M40"/>
    <mergeCell ref="B45:M45"/>
    <mergeCell ref="B49:M49"/>
    <mergeCell ref="B53:M53"/>
    <mergeCell ref="B57:M57"/>
    <mergeCell ref="B62:M62"/>
    <mergeCell ref="B76:M76"/>
    <mergeCell ref="A147:A148"/>
    <mergeCell ref="B147:B148"/>
    <mergeCell ref="B84:M84"/>
    <mergeCell ref="B88:M88"/>
    <mergeCell ref="B93:M93"/>
    <mergeCell ref="B96:M96"/>
    <mergeCell ref="B99:M99"/>
    <mergeCell ref="A110:A111"/>
    <mergeCell ref="B110:B111"/>
    <mergeCell ref="A112:A113"/>
    <mergeCell ref="B112:B113"/>
    <mergeCell ref="A114:A115"/>
    <mergeCell ref="B114:B115"/>
    <mergeCell ref="B136:M136"/>
  </mergeCells>
  <printOptions horizontalCentered="1"/>
  <pageMargins left="0.70866141732283472" right="0.70866141732283472" top="0.74803149606299213" bottom="0.74803149606299213" header="0.31496062992125984" footer="0.31496062992125984"/>
  <pageSetup scale="45" fitToHeight="0" orientation="portrait" horizontalDpi="300" verticalDpi="300" r:id="rId2"/>
  <headerFooter>
    <oddFooter>Página &amp;P de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3"/>
  <sheetViews>
    <sheetView workbookViewId="0">
      <selection activeCell="L10" sqref="L10"/>
    </sheetView>
  </sheetViews>
  <sheetFormatPr defaultColWidth="9.140625" defaultRowHeight="15"/>
  <cols>
    <col min="1" max="1" width="8.28515625" style="98" customWidth="1"/>
    <col min="2" max="2" width="39.140625" style="98" customWidth="1"/>
    <col min="3" max="3" width="10" style="98" customWidth="1"/>
    <col min="4" max="4" width="5" style="98" customWidth="1"/>
    <col min="5" max="7" width="10" style="98" customWidth="1"/>
    <col min="8" max="16384" width="9.140625" style="98"/>
  </cols>
  <sheetData>
    <row r="1" spans="1:7" ht="72" customHeight="1">
      <c r="A1" s="197"/>
      <c r="B1" s="198"/>
      <c r="C1" s="198"/>
      <c r="D1" s="198"/>
      <c r="E1" s="198"/>
      <c r="F1" s="198"/>
      <c r="G1" s="199"/>
    </row>
    <row r="2" spans="1:7" ht="36.75" customHeight="1" thickBot="1">
      <c r="A2" s="202" t="s">
        <v>409</v>
      </c>
      <c r="B2" s="203"/>
      <c r="C2" s="203"/>
      <c r="D2" s="203"/>
      <c r="E2" s="203"/>
      <c r="F2" s="203"/>
      <c r="G2" s="204"/>
    </row>
    <row r="3" spans="1:7" ht="20.100000000000001" customHeight="1">
      <c r="A3" s="200" t="s">
        <v>406</v>
      </c>
      <c r="B3" s="201"/>
      <c r="C3" s="201"/>
      <c r="D3" s="201"/>
      <c r="E3" s="201"/>
      <c r="F3" s="201"/>
      <c r="G3" s="201"/>
    </row>
    <row r="4" spans="1:7" ht="15" customHeight="1">
      <c r="A4" s="191" t="s">
        <v>397</v>
      </c>
      <c r="B4" s="192"/>
      <c r="C4" s="106" t="s">
        <v>391</v>
      </c>
      <c r="D4" s="106" t="s">
        <v>390</v>
      </c>
      <c r="E4" s="106" t="s">
        <v>389</v>
      </c>
      <c r="F4" s="106" t="s">
        <v>388</v>
      </c>
      <c r="G4" s="106" t="s">
        <v>387</v>
      </c>
    </row>
    <row r="5" spans="1:7" ht="15" customHeight="1">
      <c r="A5" s="104" t="s">
        <v>405</v>
      </c>
      <c r="B5" s="105" t="s">
        <v>404</v>
      </c>
      <c r="C5" s="104" t="s">
        <v>376</v>
      </c>
      <c r="D5" s="104" t="s">
        <v>394</v>
      </c>
      <c r="E5" s="103">
        <v>1</v>
      </c>
      <c r="F5" s="102">
        <v>15.24</v>
      </c>
      <c r="G5" s="102">
        <v>15.24</v>
      </c>
    </row>
    <row r="6" spans="1:7" ht="15" customHeight="1">
      <c r="A6" s="100"/>
      <c r="B6" s="100"/>
      <c r="C6" s="100"/>
      <c r="D6" s="100"/>
      <c r="E6" s="189" t="s">
        <v>393</v>
      </c>
      <c r="F6" s="190"/>
      <c r="G6" s="101">
        <v>15.24</v>
      </c>
    </row>
    <row r="7" spans="1:7" ht="15" customHeight="1">
      <c r="A7" s="191" t="s">
        <v>392</v>
      </c>
      <c r="B7" s="192"/>
      <c r="C7" s="106" t="s">
        <v>391</v>
      </c>
      <c r="D7" s="106" t="s">
        <v>390</v>
      </c>
      <c r="E7" s="106" t="s">
        <v>389</v>
      </c>
      <c r="F7" s="106" t="s">
        <v>388</v>
      </c>
      <c r="G7" s="106" t="s">
        <v>387</v>
      </c>
    </row>
    <row r="8" spans="1:7" ht="36" customHeight="1">
      <c r="A8" s="104" t="s">
        <v>403</v>
      </c>
      <c r="B8" s="105" t="s">
        <v>385</v>
      </c>
      <c r="C8" s="104" t="s">
        <v>376</v>
      </c>
      <c r="D8" s="104" t="s">
        <v>384</v>
      </c>
      <c r="E8" s="103">
        <v>1</v>
      </c>
      <c r="F8" s="102">
        <v>312.75</v>
      </c>
      <c r="G8" s="102">
        <v>312.75</v>
      </c>
    </row>
    <row r="9" spans="1:7" ht="15" customHeight="1">
      <c r="A9" s="104" t="s">
        <v>402</v>
      </c>
      <c r="B9" s="105" t="s">
        <v>382</v>
      </c>
      <c r="C9" s="104" t="s">
        <v>376</v>
      </c>
      <c r="D9" s="104" t="s">
        <v>381</v>
      </c>
      <c r="E9" s="103">
        <v>1.68</v>
      </c>
      <c r="F9" s="102">
        <v>278.57</v>
      </c>
      <c r="G9" s="102">
        <v>468</v>
      </c>
    </row>
    <row r="10" spans="1:7" ht="15" customHeight="1">
      <c r="A10" s="104" t="s">
        <v>401</v>
      </c>
      <c r="B10" s="105" t="s">
        <v>379</v>
      </c>
      <c r="C10" s="104" t="s">
        <v>376</v>
      </c>
      <c r="D10" s="104" t="s">
        <v>375</v>
      </c>
      <c r="E10" s="103">
        <v>1</v>
      </c>
      <c r="F10" s="102">
        <v>933.28</v>
      </c>
      <c r="G10" s="102">
        <v>933.28</v>
      </c>
    </row>
    <row r="11" spans="1:7" ht="27.95" customHeight="1">
      <c r="A11" s="104" t="s">
        <v>400</v>
      </c>
      <c r="B11" s="105" t="s">
        <v>377</v>
      </c>
      <c r="C11" s="104" t="s">
        <v>376</v>
      </c>
      <c r="D11" s="104" t="s">
        <v>375</v>
      </c>
      <c r="E11" s="103">
        <v>1</v>
      </c>
      <c r="F11" s="102">
        <v>11.85</v>
      </c>
      <c r="G11" s="102">
        <v>11.85</v>
      </c>
    </row>
    <row r="12" spans="1:7" ht="15" customHeight="1">
      <c r="A12" s="100"/>
      <c r="B12" s="100"/>
      <c r="C12" s="100"/>
      <c r="D12" s="100"/>
      <c r="E12" s="189" t="s">
        <v>374</v>
      </c>
      <c r="F12" s="190"/>
      <c r="G12" s="101">
        <v>1725.88</v>
      </c>
    </row>
    <row r="13" spans="1:7" ht="15" customHeight="1">
      <c r="A13" s="100"/>
      <c r="B13" s="100"/>
      <c r="C13" s="100"/>
      <c r="D13" s="100"/>
      <c r="E13" s="187" t="s">
        <v>373</v>
      </c>
      <c r="F13" s="188"/>
      <c r="G13" s="99">
        <v>1741.12</v>
      </c>
    </row>
    <row r="14" spans="1:7" ht="15" customHeight="1">
      <c r="A14" s="100"/>
      <c r="B14" s="100"/>
      <c r="C14" s="100"/>
      <c r="D14" s="100"/>
      <c r="E14" s="187" t="s">
        <v>372</v>
      </c>
      <c r="F14" s="188"/>
      <c r="G14" s="99">
        <v>1741.12</v>
      </c>
    </row>
    <row r="15" spans="1:7" ht="15" customHeight="1">
      <c r="A15" s="100"/>
      <c r="B15" s="100"/>
      <c r="C15" s="100"/>
      <c r="D15" s="100"/>
      <c r="E15" s="187" t="s">
        <v>371</v>
      </c>
      <c r="F15" s="188"/>
      <c r="G15" s="99">
        <v>0</v>
      </c>
    </row>
    <row r="16" spans="1:7" ht="15" customHeight="1">
      <c r="A16" s="100"/>
      <c r="B16" s="100"/>
      <c r="C16" s="100"/>
      <c r="D16" s="100"/>
      <c r="E16" s="187" t="s">
        <v>370</v>
      </c>
      <c r="F16" s="188"/>
      <c r="G16" s="99">
        <v>0</v>
      </c>
    </row>
    <row r="17" spans="1:7" ht="15" customHeight="1">
      <c r="A17" s="100"/>
      <c r="B17" s="100"/>
      <c r="C17" s="100"/>
      <c r="D17" s="100"/>
      <c r="E17" s="187" t="s">
        <v>369</v>
      </c>
      <c r="F17" s="188"/>
      <c r="G17" s="99">
        <v>1741.12</v>
      </c>
    </row>
    <row r="18" spans="1:7" ht="9.9499999999999993" customHeight="1">
      <c r="A18" s="100"/>
      <c r="B18" s="100"/>
      <c r="C18" s="193" t="s">
        <v>399</v>
      </c>
      <c r="D18" s="194"/>
      <c r="E18" s="100"/>
      <c r="F18" s="100"/>
      <c r="G18" s="100"/>
    </row>
    <row r="19" spans="1:7" ht="20.100000000000001" customHeight="1">
      <c r="A19" s="195" t="s">
        <v>398</v>
      </c>
      <c r="B19" s="196"/>
      <c r="C19" s="196"/>
      <c r="D19" s="196"/>
      <c r="E19" s="196"/>
      <c r="F19" s="196"/>
      <c r="G19" s="196"/>
    </row>
    <row r="20" spans="1:7" ht="15" customHeight="1">
      <c r="A20" s="191" t="s">
        <v>397</v>
      </c>
      <c r="B20" s="192"/>
      <c r="C20" s="106" t="s">
        <v>391</v>
      </c>
      <c r="D20" s="106" t="s">
        <v>390</v>
      </c>
      <c r="E20" s="106" t="s">
        <v>389</v>
      </c>
      <c r="F20" s="106" t="s">
        <v>388</v>
      </c>
      <c r="G20" s="106" t="s">
        <v>387</v>
      </c>
    </row>
    <row r="21" spans="1:7" ht="15" customHeight="1">
      <c r="A21" s="104" t="s">
        <v>396</v>
      </c>
      <c r="B21" s="105" t="s">
        <v>395</v>
      </c>
      <c r="C21" s="104" t="s">
        <v>376</v>
      </c>
      <c r="D21" s="104" t="s">
        <v>394</v>
      </c>
      <c r="E21" s="103">
        <v>0.3</v>
      </c>
      <c r="F21" s="102">
        <v>15.24</v>
      </c>
      <c r="G21" s="102">
        <v>4.57</v>
      </c>
    </row>
    <row r="22" spans="1:7" ht="15" customHeight="1">
      <c r="A22" s="100"/>
      <c r="B22" s="100"/>
      <c r="C22" s="100"/>
      <c r="D22" s="100"/>
      <c r="E22" s="189" t="s">
        <v>393</v>
      </c>
      <c r="F22" s="190"/>
      <c r="G22" s="101">
        <v>4.57</v>
      </c>
    </row>
    <row r="23" spans="1:7" ht="15" customHeight="1">
      <c r="A23" s="191" t="s">
        <v>392</v>
      </c>
      <c r="B23" s="192"/>
      <c r="C23" s="106" t="s">
        <v>391</v>
      </c>
      <c r="D23" s="106" t="s">
        <v>390</v>
      </c>
      <c r="E23" s="106" t="s">
        <v>389</v>
      </c>
      <c r="F23" s="106" t="s">
        <v>388</v>
      </c>
      <c r="G23" s="106" t="s">
        <v>387</v>
      </c>
    </row>
    <row r="24" spans="1:7" ht="36" customHeight="1">
      <c r="A24" s="104" t="s">
        <v>386</v>
      </c>
      <c r="B24" s="105" t="s">
        <v>385</v>
      </c>
      <c r="C24" s="104" t="s">
        <v>376</v>
      </c>
      <c r="D24" s="104" t="s">
        <v>384</v>
      </c>
      <c r="E24" s="103">
        <v>1</v>
      </c>
      <c r="F24" s="102">
        <v>312.75</v>
      </c>
      <c r="G24" s="102">
        <v>312.75</v>
      </c>
    </row>
    <row r="25" spans="1:7" ht="15" customHeight="1">
      <c r="A25" s="104" t="s">
        <v>383</v>
      </c>
      <c r="B25" s="105" t="s">
        <v>382</v>
      </c>
      <c r="C25" s="104" t="s">
        <v>376</v>
      </c>
      <c r="D25" s="104" t="s">
        <v>381</v>
      </c>
      <c r="E25" s="103">
        <v>3.36</v>
      </c>
      <c r="F25" s="102">
        <v>278.57</v>
      </c>
      <c r="G25" s="102">
        <v>936</v>
      </c>
    </row>
    <row r="26" spans="1:7" ht="15" customHeight="1">
      <c r="A26" s="104" t="s">
        <v>380</v>
      </c>
      <c r="B26" s="105" t="s">
        <v>379</v>
      </c>
      <c r="C26" s="104" t="s">
        <v>376</v>
      </c>
      <c r="D26" s="104" t="s">
        <v>375</v>
      </c>
      <c r="E26" s="103">
        <v>1</v>
      </c>
      <c r="F26" s="102">
        <v>933.28</v>
      </c>
      <c r="G26" s="102">
        <v>933.28</v>
      </c>
    </row>
    <row r="27" spans="1:7" ht="27.95" customHeight="1">
      <c r="A27" s="104" t="s">
        <v>378</v>
      </c>
      <c r="B27" s="105" t="s">
        <v>377</v>
      </c>
      <c r="C27" s="104" t="s">
        <v>376</v>
      </c>
      <c r="D27" s="104" t="s">
        <v>375</v>
      </c>
      <c r="E27" s="103">
        <v>1</v>
      </c>
      <c r="F27" s="102">
        <v>11.85</v>
      </c>
      <c r="G27" s="102">
        <v>11.85</v>
      </c>
    </row>
    <row r="28" spans="1:7" ht="15" customHeight="1">
      <c r="A28" s="100"/>
      <c r="B28" s="100"/>
      <c r="C28" s="100"/>
      <c r="D28" s="100"/>
      <c r="E28" s="189" t="s">
        <v>374</v>
      </c>
      <c r="F28" s="190"/>
      <c r="G28" s="101">
        <v>2193.88</v>
      </c>
    </row>
    <row r="29" spans="1:7" ht="15" customHeight="1">
      <c r="A29" s="100"/>
      <c r="B29" s="100"/>
      <c r="C29" s="100"/>
      <c r="D29" s="100"/>
      <c r="E29" s="187" t="s">
        <v>373</v>
      </c>
      <c r="F29" s="188"/>
      <c r="G29" s="99">
        <v>2198.4499999999998</v>
      </c>
    </row>
    <row r="30" spans="1:7" ht="15" customHeight="1">
      <c r="A30" s="100"/>
      <c r="B30" s="100"/>
      <c r="C30" s="100"/>
      <c r="D30" s="100"/>
      <c r="E30" s="187" t="s">
        <v>372</v>
      </c>
      <c r="F30" s="188"/>
      <c r="G30" s="99">
        <v>2198.4499999999998</v>
      </c>
    </row>
    <row r="31" spans="1:7" ht="15" customHeight="1">
      <c r="A31" s="100"/>
      <c r="B31" s="100"/>
      <c r="C31" s="100"/>
      <c r="D31" s="100"/>
      <c r="E31" s="187" t="s">
        <v>371</v>
      </c>
      <c r="F31" s="188"/>
      <c r="G31" s="99">
        <v>0</v>
      </c>
    </row>
    <row r="32" spans="1:7" ht="15" customHeight="1">
      <c r="A32" s="100"/>
      <c r="B32" s="100"/>
      <c r="C32" s="100"/>
      <c r="D32" s="100"/>
      <c r="E32" s="187" t="s">
        <v>370</v>
      </c>
      <c r="F32" s="188"/>
      <c r="G32" s="99">
        <v>0</v>
      </c>
    </row>
    <row r="33" spans="1:7" ht="15" customHeight="1">
      <c r="A33" s="100"/>
      <c r="B33" s="100"/>
      <c r="C33" s="100"/>
      <c r="D33" s="100"/>
      <c r="E33" s="187" t="s">
        <v>369</v>
      </c>
      <c r="F33" s="188"/>
      <c r="G33" s="99">
        <v>2198.4499999999998</v>
      </c>
    </row>
  </sheetData>
  <mergeCells count="23">
    <mergeCell ref="A1:G1"/>
    <mergeCell ref="A3:G3"/>
    <mergeCell ref="A4:B4"/>
    <mergeCell ref="E6:F6"/>
    <mergeCell ref="A2:G2"/>
    <mergeCell ref="E16:F16"/>
    <mergeCell ref="E17:F17"/>
    <mergeCell ref="C18:D18"/>
    <mergeCell ref="A19:G19"/>
    <mergeCell ref="A20:B20"/>
    <mergeCell ref="A7:B7"/>
    <mergeCell ref="E12:F12"/>
    <mergeCell ref="E13:F13"/>
    <mergeCell ref="E14:F14"/>
    <mergeCell ref="E15:F15"/>
    <mergeCell ref="E31:F31"/>
    <mergeCell ref="E32:F32"/>
    <mergeCell ref="E33:F33"/>
    <mergeCell ref="E22:F22"/>
    <mergeCell ref="A23:B23"/>
    <mergeCell ref="E28:F28"/>
    <mergeCell ref="E29:F29"/>
    <mergeCell ref="E30:F30"/>
  </mergeCells>
  <pageMargins left="0.27777777777777779" right="0.27777777777777779" top="0.27777777777777779" bottom="0.27777777777777779" header="0" footer="0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tabSelected="1" workbookViewId="0">
      <selection sqref="A1:R29"/>
    </sheetView>
  </sheetViews>
  <sheetFormatPr defaultRowHeight="15"/>
  <cols>
    <col min="2" max="2" width="24.7109375" customWidth="1"/>
    <col min="4" max="4" width="9.5703125" bestFit="1" customWidth="1"/>
    <col min="10" max="10" width="9.5703125" bestFit="1" customWidth="1"/>
    <col min="12" max="12" width="9.5703125" bestFit="1" customWidth="1"/>
    <col min="14" max="14" width="9.5703125" bestFit="1" customWidth="1"/>
    <col min="16" max="16" width="9.5703125" bestFit="1" customWidth="1"/>
  </cols>
  <sheetData>
    <row r="1" spans="1:18">
      <c r="A1" s="16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</row>
    <row r="2" spans="1:18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</row>
    <row r="3" spans="1:18">
      <c r="A3" s="161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</row>
    <row r="4" spans="1:18">
      <c r="A4" s="161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</row>
    <row r="5" spans="1:18">
      <c r="A5" s="161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</row>
    <row r="6" spans="1:18">
      <c r="A6" s="161" t="s">
        <v>409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</row>
    <row r="7" spans="1:18">
      <c r="A7" s="161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</row>
    <row r="8" spans="1:18">
      <c r="A8" s="161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</row>
    <row r="9" spans="1:18">
      <c r="A9" s="208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10" t="s">
        <v>412</v>
      </c>
      <c r="R9" s="211">
        <f>'Planilha Orçamentária '!E11</f>
        <v>0.2868</v>
      </c>
    </row>
    <row r="10" spans="1:18" ht="15.75">
      <c r="A10" s="212" t="s">
        <v>420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0"/>
      <c r="R10" s="211"/>
    </row>
    <row r="11" spans="1:18" ht="18">
      <c r="A11" s="214" t="s">
        <v>417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0"/>
      <c r="R11" s="211"/>
    </row>
    <row r="12" spans="1:18" ht="15.75">
      <c r="A12" s="216" t="s">
        <v>421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0"/>
      <c r="R12" s="211"/>
    </row>
    <row r="13" spans="1:18" ht="45">
      <c r="A13" s="125" t="s">
        <v>270</v>
      </c>
      <c r="B13" s="125" t="s">
        <v>271</v>
      </c>
      <c r="C13" s="125" t="s">
        <v>422</v>
      </c>
      <c r="D13" s="125" t="s">
        <v>423</v>
      </c>
      <c r="E13" s="205" t="s">
        <v>424</v>
      </c>
      <c r="F13" s="206"/>
      <c r="G13" s="205" t="s">
        <v>425</v>
      </c>
      <c r="H13" s="206"/>
      <c r="I13" s="205" t="s">
        <v>426</v>
      </c>
      <c r="J13" s="206"/>
      <c r="K13" s="205" t="s">
        <v>427</v>
      </c>
      <c r="L13" s="206"/>
      <c r="M13" s="205" t="s">
        <v>428</v>
      </c>
      <c r="N13" s="206"/>
      <c r="O13" s="205" t="s">
        <v>429</v>
      </c>
      <c r="P13" s="206"/>
      <c r="Q13" s="207" t="s">
        <v>430</v>
      </c>
      <c r="R13" s="207"/>
    </row>
    <row r="14" spans="1:18">
      <c r="A14" s="126">
        <v>1</v>
      </c>
      <c r="B14" s="127" t="str">
        <f>'Planilha Orçamentária '!B14:G14</f>
        <v>SERVIÇOS PRELIMINARES</v>
      </c>
      <c r="C14" s="130">
        <f>D14/'Planilha Orçamentária '!$I$103</f>
        <v>1.9143198659001296E-3</v>
      </c>
      <c r="D14" s="131">
        <f>'Planilha Orçamentária '!I14</f>
        <v>610.12129312000002</v>
      </c>
      <c r="E14" s="130">
        <v>1</v>
      </c>
      <c r="F14" s="135">
        <f>$D$14*E14</f>
        <v>610.12129312000002</v>
      </c>
      <c r="G14" s="130"/>
      <c r="H14" s="135">
        <f>$D$14*G14</f>
        <v>0</v>
      </c>
      <c r="I14" s="130"/>
      <c r="J14" s="135">
        <f>$D$14*I14</f>
        <v>0</v>
      </c>
      <c r="K14" s="130"/>
      <c r="L14" s="135">
        <f>$D$14*K14</f>
        <v>0</v>
      </c>
      <c r="M14" s="130"/>
      <c r="N14" s="135">
        <f>$D$14*M14</f>
        <v>0</v>
      </c>
      <c r="O14" s="130"/>
      <c r="P14" s="135">
        <f>D14*O14</f>
        <v>0</v>
      </c>
      <c r="Q14" s="140">
        <f>F14+H14+J14+L14+N14+P14</f>
        <v>610.12129312000002</v>
      </c>
      <c r="R14" s="142">
        <f>E14+G14+I14+K14+M14+O14</f>
        <v>1</v>
      </c>
    </row>
    <row r="15" spans="1:18">
      <c r="A15" s="126">
        <v>2</v>
      </c>
      <c r="B15" s="127" t="str">
        <f>'Planilha Orçamentária '!B17:G17</f>
        <v>INFRAESTRUTURA</v>
      </c>
      <c r="C15" s="130">
        <f>D15/'Planilha Orçamentária '!$I$103</f>
        <v>5.4603524802867072E-2</v>
      </c>
      <c r="D15" s="131">
        <f>'Planilha Orçamentária '!I17</f>
        <v>17402.929236159998</v>
      </c>
      <c r="E15" s="130">
        <v>0.5</v>
      </c>
      <c r="F15" s="135">
        <f>$D$15*E15</f>
        <v>8701.4646180799991</v>
      </c>
      <c r="G15" s="130">
        <v>0.5</v>
      </c>
      <c r="H15" s="135">
        <f>$D$15*G15</f>
        <v>8701.4646180799991</v>
      </c>
      <c r="I15" s="130"/>
      <c r="J15" s="135">
        <f>$D$15*I15</f>
        <v>0</v>
      </c>
      <c r="K15" s="130"/>
      <c r="L15" s="135">
        <f>$D$15*K15</f>
        <v>0</v>
      </c>
      <c r="M15" s="130"/>
      <c r="N15" s="135">
        <f>$D$15*M15</f>
        <v>0</v>
      </c>
      <c r="O15" s="130"/>
      <c r="P15" s="135">
        <f t="shared" ref="P15" si="0">D15*O15</f>
        <v>0</v>
      </c>
      <c r="Q15" s="140">
        <f>F15+H15+J15+L15+N15+P15</f>
        <v>17402.929236159998</v>
      </c>
      <c r="R15" s="142">
        <f>E15+G15+I15+K15+M15+O15</f>
        <v>1</v>
      </c>
    </row>
    <row r="16" spans="1:18">
      <c r="A16" s="126">
        <v>3</v>
      </c>
      <c r="B16" s="127" t="str">
        <f>'Planilha Orçamentária '!B22:G22</f>
        <v>SUPRAESTRUTURA</v>
      </c>
      <c r="C16" s="130">
        <f>D16/'Planilha Orçamentária '!$I$103</f>
        <v>2.2263816235709558E-2</v>
      </c>
      <c r="D16" s="131">
        <f>'Planilha Orçamentária '!I22</f>
        <v>7095.7986664</v>
      </c>
      <c r="E16" s="130"/>
      <c r="F16" s="135">
        <f>$D$16*E16</f>
        <v>0</v>
      </c>
      <c r="G16" s="130">
        <v>0.45</v>
      </c>
      <c r="H16" s="135">
        <f>$D$16*G16</f>
        <v>3193.1093998800002</v>
      </c>
      <c r="I16" s="130">
        <v>0.55000000000000004</v>
      </c>
      <c r="J16" s="135">
        <f>$D$16*I16</f>
        <v>3902.6892665200003</v>
      </c>
      <c r="K16" s="130"/>
      <c r="L16" s="135">
        <f>$D$16*K16</f>
        <v>0</v>
      </c>
      <c r="M16" s="130"/>
      <c r="N16" s="135">
        <f>$D$16*M16</f>
        <v>0</v>
      </c>
      <c r="O16" s="130"/>
      <c r="P16" s="135">
        <f>$D$16*O16</f>
        <v>0</v>
      </c>
      <c r="Q16" s="140">
        <f>F16+H16+J16+L16+N16+P16</f>
        <v>7095.7986664</v>
      </c>
      <c r="R16" s="142">
        <f>E16+G16+I16+K16+M16+O16</f>
        <v>1</v>
      </c>
    </row>
    <row r="17" spans="1:18">
      <c r="A17" s="126">
        <v>4</v>
      </c>
      <c r="B17" s="128" t="str">
        <f>'Planilha Orçamentária '!B27:G27</f>
        <v>PAREDES E PAINÉIS</v>
      </c>
      <c r="C17" s="130">
        <f>D17/'Planilha Orçamentária '!$I$103</f>
        <v>3.952488335968396E-2</v>
      </c>
      <c r="D17" s="131">
        <f>'Planilha Orçamentária '!I27</f>
        <v>12597.149188800002</v>
      </c>
      <c r="E17" s="130"/>
      <c r="F17" s="135">
        <f>$D$17*E17</f>
        <v>0</v>
      </c>
      <c r="G17" s="130">
        <v>0.4</v>
      </c>
      <c r="H17" s="135">
        <f>$D$17*G17</f>
        <v>5038.8596755200015</v>
      </c>
      <c r="I17" s="130">
        <v>0.6</v>
      </c>
      <c r="J17" s="135">
        <f>$D$17*I17</f>
        <v>7558.2895132800004</v>
      </c>
      <c r="K17" s="130"/>
      <c r="L17" s="135">
        <f>$D$17*K17</f>
        <v>0</v>
      </c>
      <c r="M17" s="130"/>
      <c r="N17" s="135">
        <f>$D$17*M17</f>
        <v>0</v>
      </c>
      <c r="O17" s="130"/>
      <c r="P17" s="135">
        <f>$D$17*O17</f>
        <v>0</v>
      </c>
      <c r="Q17" s="140">
        <f t="shared" ref="Q17:Q20" si="1">F17+H17+J17+L17+N17+P17</f>
        <v>12597.149188800002</v>
      </c>
      <c r="R17" s="142">
        <f t="shared" ref="R17:R20" si="2">E17+G17+I17+K17+M17+O17</f>
        <v>1</v>
      </c>
    </row>
    <row r="18" spans="1:18">
      <c r="A18" s="126">
        <v>5</v>
      </c>
      <c r="B18" s="128" t="str">
        <f>'Planilha Orçamentária '!B29:G29</f>
        <v>COBERTURA</v>
      </c>
      <c r="C18" s="130">
        <f>D18/'Planilha Orçamentária '!$I$103</f>
        <v>6.4222010471332733E-2</v>
      </c>
      <c r="D18" s="131">
        <f>'Planilha Orçamentária '!I29</f>
        <v>20468.479052800001</v>
      </c>
      <c r="E18" s="130"/>
      <c r="F18" s="135">
        <f>$D$18*E18</f>
        <v>0</v>
      </c>
      <c r="G18" s="130"/>
      <c r="H18" s="135">
        <f>$D$18*G18</f>
        <v>0</v>
      </c>
      <c r="I18" s="130"/>
      <c r="J18" s="135">
        <f>$D$18*I18</f>
        <v>0</v>
      </c>
      <c r="K18" s="130">
        <v>0.7</v>
      </c>
      <c r="L18" s="135">
        <f>$D$18*K18</f>
        <v>14327.935336959999</v>
      </c>
      <c r="M18" s="130">
        <v>0.3</v>
      </c>
      <c r="N18" s="135">
        <f>$D$18*M18</f>
        <v>6140.54371584</v>
      </c>
      <c r="O18" s="130"/>
      <c r="P18" s="135">
        <f>$D$18*O18</f>
        <v>0</v>
      </c>
      <c r="Q18" s="140">
        <f t="shared" si="1"/>
        <v>20468.479052800001</v>
      </c>
      <c r="R18" s="142">
        <f t="shared" si="2"/>
        <v>1</v>
      </c>
    </row>
    <row r="19" spans="1:18">
      <c r="A19" s="126">
        <v>6</v>
      </c>
      <c r="B19" s="127" t="str">
        <f>'Planilha Orçamentária '!B34:G34</f>
        <v>REVESTIMENTO</v>
      </c>
      <c r="C19" s="130">
        <f>D19/'Planilha Orçamentária '!$I$103</f>
        <v>0.11250432267251155</v>
      </c>
      <c r="D19" s="131">
        <f>'Planilha Orçamentária '!I34</f>
        <v>35856.746854719997</v>
      </c>
      <c r="E19" s="130"/>
      <c r="F19" s="135">
        <f>$D$19*E19</f>
        <v>0</v>
      </c>
      <c r="G19" s="130"/>
      <c r="H19" s="135">
        <f>$D$19*G19</f>
        <v>0</v>
      </c>
      <c r="I19" s="130">
        <v>0.2</v>
      </c>
      <c r="J19" s="135">
        <f>$D$19*I19</f>
        <v>7171.3493709439999</v>
      </c>
      <c r="K19" s="130">
        <v>0.5</v>
      </c>
      <c r="L19" s="135">
        <f>$D$19*K19</f>
        <v>17928.373427359998</v>
      </c>
      <c r="M19" s="130">
        <v>0.3</v>
      </c>
      <c r="N19" s="135">
        <f>$D$19*M19</f>
        <v>10757.024056415999</v>
      </c>
      <c r="O19" s="130"/>
      <c r="P19" s="135">
        <f>$D$19*O19</f>
        <v>0</v>
      </c>
      <c r="Q19" s="140">
        <f t="shared" si="1"/>
        <v>35856.746854719997</v>
      </c>
      <c r="R19" s="142">
        <f t="shared" si="2"/>
        <v>1</v>
      </c>
    </row>
    <row r="20" spans="1:18">
      <c r="A20" s="126">
        <v>7</v>
      </c>
      <c r="B20" s="129" t="str">
        <f>'Planilha Orçamentária '!B38:G38</f>
        <v>PISOS</v>
      </c>
      <c r="C20" s="130">
        <f>D20/'Planilha Orçamentária '!$I$103</f>
        <v>0.24341181237800819</v>
      </c>
      <c r="D20" s="131">
        <f>'Planilha Orçamentária '!I38</f>
        <v>77578.847910519995</v>
      </c>
      <c r="E20" s="130"/>
      <c r="F20" s="135">
        <f>$D$20*E20</f>
        <v>0</v>
      </c>
      <c r="G20" s="130"/>
      <c r="H20" s="135">
        <f>$D$20*G20</f>
        <v>0</v>
      </c>
      <c r="I20" s="130">
        <v>0.2</v>
      </c>
      <c r="J20" s="135">
        <f>$D$20*I20</f>
        <v>15515.769582104</v>
      </c>
      <c r="K20" s="130">
        <v>0.5</v>
      </c>
      <c r="L20" s="135">
        <f>$D$20*K20</f>
        <v>38789.423955259997</v>
      </c>
      <c r="M20" s="130">
        <v>0.3</v>
      </c>
      <c r="N20" s="135">
        <f>$D$20*M20</f>
        <v>23273.654373155998</v>
      </c>
      <c r="O20" s="130"/>
      <c r="P20" s="135">
        <f>$D$20*O20</f>
        <v>0</v>
      </c>
      <c r="Q20" s="140">
        <f t="shared" si="1"/>
        <v>77578.847910519995</v>
      </c>
      <c r="R20" s="142">
        <f t="shared" si="2"/>
        <v>1</v>
      </c>
    </row>
    <row r="21" spans="1:18">
      <c r="A21" s="126">
        <v>8</v>
      </c>
      <c r="B21" s="128" t="str">
        <f>'Planilha Orçamentária '!B42:G42</f>
        <v>ESQUADRIAS E ABERTURAS</v>
      </c>
      <c r="C21" s="130">
        <f>D21/'Planilha Orçamentária '!$I$103</f>
        <v>0.14342494348412205</v>
      </c>
      <c r="D21" s="131">
        <f>'Planilha Orçamentária '!I42</f>
        <v>45711.593732560003</v>
      </c>
      <c r="E21" s="130"/>
      <c r="F21" s="135">
        <f>$D$21*E21</f>
        <v>0</v>
      </c>
      <c r="G21" s="130"/>
      <c r="H21" s="135">
        <f>$D$21*G21</f>
        <v>0</v>
      </c>
      <c r="I21" s="130"/>
      <c r="J21" s="135">
        <f>$D$21*I21</f>
        <v>0</v>
      </c>
      <c r="K21" s="130">
        <v>0.3</v>
      </c>
      <c r="L21" s="135">
        <f>$D$21*K21</f>
        <v>13713.478119768</v>
      </c>
      <c r="M21" s="130">
        <v>0.3</v>
      </c>
      <c r="N21" s="135">
        <f>$D$21*M21</f>
        <v>13713.478119768</v>
      </c>
      <c r="O21" s="130">
        <v>0.4</v>
      </c>
      <c r="P21" s="135">
        <f>$D$21*O21</f>
        <v>18284.637493024002</v>
      </c>
      <c r="Q21" s="140">
        <f>F21+H21+J21+L21+N21+P21</f>
        <v>45711.593732560003</v>
      </c>
      <c r="R21" s="142">
        <f>E21+G21+I21+K21+M21+O21</f>
        <v>1</v>
      </c>
    </row>
    <row r="22" spans="1:18">
      <c r="A22" s="126">
        <v>9</v>
      </c>
      <c r="B22" s="129" t="str">
        <f>'Planilha Orçamentária '!B56:G56</f>
        <v>PINTURA</v>
      </c>
      <c r="C22" s="130">
        <f>D22/'Planilha Orçamentária '!$I$103</f>
        <v>0.10478019319265491</v>
      </c>
      <c r="D22" s="131">
        <f>'Planilha Orçamentária '!I56</f>
        <v>33394.955619920001</v>
      </c>
      <c r="E22" s="130"/>
      <c r="F22" s="135">
        <f>$D$22*E22</f>
        <v>0</v>
      </c>
      <c r="G22" s="130"/>
      <c r="H22" s="135">
        <f>$D$22*G22</f>
        <v>0</v>
      </c>
      <c r="I22" s="130"/>
      <c r="J22" s="135">
        <f>$D$22*I22</f>
        <v>0</v>
      </c>
      <c r="K22" s="130">
        <v>0.2</v>
      </c>
      <c r="L22" s="135">
        <f>$D$22*K22</f>
        <v>6678.9911239840003</v>
      </c>
      <c r="M22" s="130">
        <v>0.4</v>
      </c>
      <c r="N22" s="135">
        <f>$D$22*M22</f>
        <v>13357.982247968001</v>
      </c>
      <c r="O22" s="130">
        <v>0.4</v>
      </c>
      <c r="P22" s="135">
        <f>$D$22*O22</f>
        <v>13357.982247968001</v>
      </c>
      <c r="Q22" s="140">
        <f t="shared" ref="Q22:Q23" si="3">F22+H22+J22+L22+N22+P22</f>
        <v>33394.955619920001</v>
      </c>
      <c r="R22" s="142">
        <f t="shared" ref="R22:R23" si="4">E22+G22+I22+K22+M22+O22</f>
        <v>1</v>
      </c>
    </row>
    <row r="23" spans="1:18">
      <c r="A23" s="126">
        <v>10</v>
      </c>
      <c r="B23" s="129" t="str">
        <f>'Planilha Orçamentária '!B62:G62</f>
        <v>INSTALAÇÕES ELÉTRICAS</v>
      </c>
      <c r="C23" s="130">
        <f>D23/'Planilha Orçamentária '!$I$103</f>
        <v>7.8745737105774039E-2</v>
      </c>
      <c r="D23" s="131">
        <f>'Planilha Orçamentária '!I62</f>
        <v>25097.399763999998</v>
      </c>
      <c r="E23" s="130"/>
      <c r="F23" s="135">
        <f>$D$23*E23</f>
        <v>0</v>
      </c>
      <c r="G23" s="130"/>
      <c r="H23" s="135">
        <f>$D$23*G23</f>
        <v>0</v>
      </c>
      <c r="I23" s="130">
        <v>0.2</v>
      </c>
      <c r="J23" s="135">
        <f>$D$23*I23</f>
        <v>5019.4799528000003</v>
      </c>
      <c r="K23" s="130">
        <v>0.2</v>
      </c>
      <c r="L23" s="135">
        <f>$D$23*K23</f>
        <v>5019.4799528000003</v>
      </c>
      <c r="M23" s="130">
        <v>0.2</v>
      </c>
      <c r="N23" s="135">
        <f>$D$23*M23</f>
        <v>5019.4799528000003</v>
      </c>
      <c r="O23" s="130">
        <v>0.4</v>
      </c>
      <c r="P23" s="135">
        <f>$D$23*O23</f>
        <v>10038.959905600001</v>
      </c>
      <c r="Q23" s="140">
        <f t="shared" si="3"/>
        <v>25097.399764000002</v>
      </c>
      <c r="R23" s="142">
        <f t="shared" si="4"/>
        <v>1</v>
      </c>
    </row>
    <row r="24" spans="1:18" ht="22.5">
      <c r="A24" s="126">
        <v>11</v>
      </c>
      <c r="B24" s="129" t="str">
        <f>'Planilha Orçamentária '!B73:G73</f>
        <v>INSTALAÇÕES HIDROSSANITÁRIAS</v>
      </c>
      <c r="C24" s="130">
        <f>D24/'Planilha Orçamentária '!$I$103</f>
        <v>0.12372699837890434</v>
      </c>
      <c r="D24" s="131">
        <f>'Planilha Orçamentária '!I73</f>
        <v>39433.575124760006</v>
      </c>
      <c r="E24" s="130"/>
      <c r="F24" s="135">
        <f>$D$24*E24</f>
        <v>0</v>
      </c>
      <c r="G24" s="130"/>
      <c r="H24" s="135">
        <f>$D$24*G24</f>
        <v>0</v>
      </c>
      <c r="I24" s="130">
        <v>0.2</v>
      </c>
      <c r="J24" s="135">
        <f>$D$24*I24</f>
        <v>7886.7150249520018</v>
      </c>
      <c r="K24" s="130">
        <v>0.2</v>
      </c>
      <c r="L24" s="135">
        <f>$D$24*K24</f>
        <v>7886.7150249520018</v>
      </c>
      <c r="M24" s="130">
        <v>0.2</v>
      </c>
      <c r="N24" s="135">
        <f>$D$24*M24</f>
        <v>7886.7150249520018</v>
      </c>
      <c r="O24" s="130">
        <v>0.4</v>
      </c>
      <c r="P24" s="135">
        <f>$D$24*O24</f>
        <v>15773.430049904004</v>
      </c>
      <c r="Q24" s="140">
        <f>F24+H24+J24+L24+N24+P24</f>
        <v>39433.575124760013</v>
      </c>
      <c r="R24" s="142">
        <f>E24+G24+I24+K24+M24+O24</f>
        <v>1</v>
      </c>
    </row>
    <row r="25" spans="1:18">
      <c r="A25" s="126">
        <v>12</v>
      </c>
      <c r="B25" s="129" t="str">
        <f>'Planilha Orçamentária '!B99:G99</f>
        <v>SERVIÇOS COMPLEMENTARES</v>
      </c>
      <c r="C25" s="130">
        <f>D25/'Planilha Orçamentária '!$I$103</f>
        <v>1.0877438052531923E-2</v>
      </c>
      <c r="D25" s="131">
        <f>'Planilha Orçamentária '!I99</f>
        <v>3466.7960609199995</v>
      </c>
      <c r="E25" s="130"/>
      <c r="F25" s="135">
        <f>$D$25*E25</f>
        <v>0</v>
      </c>
      <c r="G25" s="130"/>
      <c r="H25" s="135">
        <f>$D$25*G25</f>
        <v>0</v>
      </c>
      <c r="I25" s="130"/>
      <c r="J25" s="135">
        <f>$D$25*I25</f>
        <v>0</v>
      </c>
      <c r="K25" s="130"/>
      <c r="L25" s="135">
        <f>$D$25*K25</f>
        <v>0</v>
      </c>
      <c r="M25" s="130"/>
      <c r="N25" s="135">
        <f>$D$25*M25</f>
        <v>0</v>
      </c>
      <c r="O25" s="130">
        <v>1</v>
      </c>
      <c r="P25" s="135">
        <f>$D$25*O25</f>
        <v>3466.7960609199995</v>
      </c>
      <c r="Q25" s="140">
        <f t="shared" ref="Q25" si="5">F25+H25+J25+L25+N25+P25</f>
        <v>3466.7960609199995</v>
      </c>
      <c r="R25" s="142">
        <f t="shared" ref="R25" si="6">E25+G25+I25+K25+M25+O25</f>
        <v>1</v>
      </c>
    </row>
    <row r="26" spans="1:18">
      <c r="A26" s="218" t="s">
        <v>431</v>
      </c>
      <c r="B26" s="219"/>
      <c r="C26" s="130">
        <f>SUM(C14:C16,C17:C18,C19:C20,C21:C21,C22,C23:C25)</f>
        <v>1.0000000000000004</v>
      </c>
      <c r="D26" s="130"/>
      <c r="E26" s="134"/>
      <c r="F26" s="136">
        <f>F27/$D$27</f>
        <v>2.9216082267333663E-2</v>
      </c>
      <c r="G26" s="138"/>
      <c r="H26" s="136">
        <f>H27/$D$27</f>
        <v>5.3130433051376415E-2</v>
      </c>
      <c r="I26" s="138"/>
      <c r="J26" s="136">
        <f>J27/$D$27</f>
        <v>0.14763780305249022</v>
      </c>
      <c r="K26" s="138"/>
      <c r="L26" s="136">
        <f>L27/$D$27</f>
        <v>0.32739154363589601</v>
      </c>
      <c r="M26" s="138"/>
      <c r="N26" s="136">
        <f>N27/$D$27</f>
        <v>0.25147555107578995</v>
      </c>
      <c r="O26" s="138"/>
      <c r="P26" s="136">
        <f>P27/$D$27</f>
        <v>0.19114858691711403</v>
      </c>
      <c r="Q26" s="141"/>
      <c r="R26" s="143"/>
    </row>
    <row r="27" spans="1:18">
      <c r="A27" s="220" t="s">
        <v>432</v>
      </c>
      <c r="B27" s="220"/>
      <c r="C27" s="126"/>
      <c r="D27" s="133">
        <f>SUM(D14:D16,D17:D18,D19:D20,D21:D21,D22,D23:D25)</f>
        <v>318714.39250467991</v>
      </c>
      <c r="E27" s="133"/>
      <c r="F27" s="133">
        <f>SUM(F14:F16,F17:F18,F19:F20,F21:F21,F22,F23:F25)</f>
        <v>9311.5859111999998</v>
      </c>
      <c r="G27" s="133"/>
      <c r="H27" s="133">
        <f>SUM(H14:H16,H17:H18,H19:H20,H21:H21,H22,H23:H25)</f>
        <v>16933.433693480001</v>
      </c>
      <c r="I27" s="133"/>
      <c r="J27" s="133">
        <f>SUM(J14:J16,J17:J18,J19:J20,J21:J21,J22,J23:J25)</f>
        <v>47054.292710599999</v>
      </c>
      <c r="K27" s="133"/>
      <c r="L27" s="133">
        <f>SUM(L14:L16,L17:L18,L19:L20,L21:L21,L22,L23:L25)</f>
        <v>104344.39694108401</v>
      </c>
      <c r="M27" s="133"/>
      <c r="N27" s="133">
        <f>SUM(N14:N16,N17:N18,N19:N20,N21:N21,N22,N23:N25)</f>
        <v>80148.877490900006</v>
      </c>
      <c r="O27" s="133"/>
      <c r="P27" s="133">
        <f>SUM(P14:P16,P17:P18,P19:P20,P21:P21,P22,P23:P25)</f>
        <v>60921.805757416005</v>
      </c>
      <c r="Q27" s="141"/>
      <c r="R27" s="143"/>
    </row>
    <row r="28" spans="1:18">
      <c r="A28" s="220" t="s">
        <v>433</v>
      </c>
      <c r="B28" s="220"/>
      <c r="C28" s="126"/>
      <c r="D28" s="126"/>
      <c r="E28" s="134"/>
      <c r="F28" s="136">
        <f>F29/$D$27</f>
        <v>2.9216082267333663E-2</v>
      </c>
      <c r="G28" s="139"/>
      <c r="H28" s="136">
        <f>H26+F28</f>
        <v>8.2346515318710081E-2</v>
      </c>
      <c r="I28" s="139"/>
      <c r="J28" s="136">
        <f>J26+H28</f>
        <v>0.22998431837120031</v>
      </c>
      <c r="K28" s="139"/>
      <c r="L28" s="136">
        <f>L26+J28</f>
        <v>0.55737586200709632</v>
      </c>
      <c r="M28" s="139"/>
      <c r="N28" s="136">
        <f>N26+L28</f>
        <v>0.80885141308288633</v>
      </c>
      <c r="O28" s="139"/>
      <c r="P28" s="136">
        <f>P26+N28</f>
        <v>1.0000000000000004</v>
      </c>
      <c r="Q28" s="141"/>
      <c r="R28" s="143"/>
    </row>
    <row r="29" spans="1:18">
      <c r="A29" s="220" t="s">
        <v>434</v>
      </c>
      <c r="B29" s="220"/>
      <c r="C29" s="126"/>
      <c r="D29" s="126"/>
      <c r="E29" s="134"/>
      <c r="F29" s="137">
        <f>F27</f>
        <v>9311.5859111999998</v>
      </c>
      <c r="G29" s="139"/>
      <c r="H29" s="132">
        <f>H27+F29</f>
        <v>26245.019604680001</v>
      </c>
      <c r="I29" s="139"/>
      <c r="J29" s="132">
        <f>J27+H29</f>
        <v>73299.312315279996</v>
      </c>
      <c r="K29" s="139"/>
      <c r="L29" s="132">
        <f>L27+J29</f>
        <v>177643.709256364</v>
      </c>
      <c r="M29" s="139"/>
      <c r="N29" s="132">
        <f>N27+L29</f>
        <v>257792.58674726402</v>
      </c>
      <c r="O29" s="139"/>
      <c r="P29" s="132">
        <f>P27+N29</f>
        <v>318714.39250468003</v>
      </c>
      <c r="Q29" s="141"/>
      <c r="R29" s="143"/>
    </row>
  </sheetData>
  <mergeCells count="19">
    <mergeCell ref="A26:B26"/>
    <mergeCell ref="A27:B27"/>
    <mergeCell ref="A28:B28"/>
    <mergeCell ref="A29:B29"/>
    <mergeCell ref="K13:L13"/>
    <mergeCell ref="M13:N13"/>
    <mergeCell ref="O13:P13"/>
    <mergeCell ref="Q13:R13"/>
    <mergeCell ref="A1:R5"/>
    <mergeCell ref="A6:R8"/>
    <mergeCell ref="A9:P9"/>
    <mergeCell ref="Q9:Q12"/>
    <mergeCell ref="R9:R12"/>
    <mergeCell ref="A10:P10"/>
    <mergeCell ref="A11:P11"/>
    <mergeCell ref="A12:P12"/>
    <mergeCell ref="E13:F13"/>
    <mergeCell ref="G13:H13"/>
    <mergeCell ref="I13:J13"/>
  </mergeCells>
  <pageMargins left="0.511811024" right="0.511811024" top="0.78740157499999996" bottom="0.78740157499999996" header="0.31496062000000002" footer="0.31496062000000002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Planilha Orçamentária </vt:lpstr>
      <vt:lpstr>Memória de Cálculo </vt:lpstr>
      <vt:lpstr>Composições</vt:lpstr>
      <vt:lpstr>Cronograma</vt:lpstr>
      <vt:lpstr>'Memória de Cálculo '!Area_de_impressao</vt:lpstr>
      <vt:lpstr>Composições!JR_PAGE_ANCHOR_0_1</vt:lpstr>
      <vt:lpstr>JR_PAGE_ANCHOR_0_1</vt:lpstr>
      <vt:lpstr>'Memória de Cálculo '!Titulos_de_impressao</vt:lpstr>
      <vt:lpstr>'Planilha Orçamentária 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2019-06-13T14:18:50Z</dcterms:modified>
</cp:coreProperties>
</file>